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/>
  <mc:AlternateContent xmlns:mc="http://schemas.openxmlformats.org/markup-compatibility/2006">
    <mc:Choice Requires="x15">
      <x15ac:absPath xmlns:x15ac="http://schemas.microsoft.com/office/spreadsheetml/2010/11/ac" url="/Users/louise/Documents/Louise/Borgerforeningen/Kasserer/"/>
    </mc:Choice>
  </mc:AlternateContent>
  <xr:revisionPtr revIDLastSave="0" documentId="13_ncr:1_{58602C98-A728-B34D-BA0E-6E6586000E26}" xr6:coauthVersionLast="47" xr6:coauthVersionMax="47" xr10:uidLastSave="{00000000-0000-0000-0000-000000000000}"/>
  <bookViews>
    <workbookView xWindow="0" yWindow="500" windowWidth="45740" windowHeight="26580" activeTab="1" xr2:uid="{00000000-000D-0000-FFFF-FFFF00000000}"/>
  </bookViews>
  <sheets>
    <sheet name="Regnskab 2025" sheetId="11" r:id="rId1"/>
    <sheet name="Resultat 2025" sheetId="1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1" l="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T48" i="11"/>
  <c r="T49" i="11"/>
  <c r="T2" i="11"/>
  <c r="C37" i="12"/>
  <c r="E37" i="12"/>
  <c r="AG98" i="11"/>
  <c r="L104" i="11"/>
  <c r="L5" i="11"/>
  <c r="L23" i="11"/>
  <c r="L34" i="11"/>
  <c r="L46" i="11"/>
  <c r="L54" i="11"/>
  <c r="L70" i="11"/>
  <c r="L75" i="11"/>
  <c r="L85" i="11"/>
  <c r="L92" i="11"/>
  <c r="L112" i="11"/>
  <c r="L116" i="11"/>
  <c r="L2" i="11"/>
  <c r="C24" i="12"/>
  <c r="E24" i="12"/>
  <c r="C97" i="11"/>
  <c r="AG97" i="11"/>
  <c r="AG100" i="11"/>
  <c r="AG2" i="11"/>
  <c r="D18" i="12"/>
  <c r="AF94" i="11"/>
  <c r="AF95" i="11"/>
  <c r="AF96" i="11"/>
  <c r="AF101" i="11"/>
  <c r="AF102" i="11"/>
  <c r="AF107" i="11"/>
  <c r="AF2" i="11"/>
  <c r="C18" i="12"/>
  <c r="E18" i="12"/>
  <c r="AL99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AM99" i="11"/>
  <c r="AL100" i="11"/>
  <c r="F101" i="11"/>
  <c r="AM100" i="11"/>
  <c r="AL101" i="11"/>
  <c r="F102" i="11"/>
  <c r="AM101" i="11"/>
  <c r="X103" i="11"/>
  <c r="AL102" i="11"/>
  <c r="F103" i="11"/>
  <c r="AM102" i="11"/>
  <c r="AL103" i="11"/>
  <c r="F104" i="11"/>
  <c r="AM103" i="11"/>
  <c r="H105" i="11"/>
  <c r="AL104" i="11"/>
  <c r="F105" i="11"/>
  <c r="AM104" i="11"/>
  <c r="H106" i="11"/>
  <c r="AL105" i="11"/>
  <c r="F106" i="11"/>
  <c r="AM105" i="11"/>
  <c r="AL106" i="11"/>
  <c r="F107" i="11"/>
  <c r="AM106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C108" i="11"/>
  <c r="AI108" i="11"/>
  <c r="AL107" i="11"/>
  <c r="F108" i="11"/>
  <c r="AM107" i="11"/>
  <c r="Z109" i="11"/>
  <c r="AL108" i="11"/>
  <c r="F109" i="11"/>
  <c r="AM108" i="11"/>
  <c r="AI110" i="11"/>
  <c r="AL109" i="11"/>
  <c r="F110" i="11"/>
  <c r="AM109" i="11"/>
  <c r="AH111" i="11"/>
  <c r="AL110" i="11"/>
  <c r="F111" i="11"/>
  <c r="AM110" i="11"/>
  <c r="AL111" i="11"/>
  <c r="F112" i="11"/>
  <c r="AM111" i="11"/>
  <c r="Z113" i="11"/>
  <c r="AL112" i="11"/>
  <c r="F113" i="11"/>
  <c r="AM112" i="11"/>
  <c r="AJ114" i="11"/>
  <c r="AL113" i="11"/>
  <c r="F114" i="11"/>
  <c r="AM113" i="11"/>
  <c r="AJ115" i="11"/>
  <c r="AL114" i="11"/>
  <c r="F115" i="11"/>
  <c r="AM114" i="11"/>
  <c r="AL115" i="11"/>
  <c r="F116" i="11"/>
  <c r="AM115" i="11"/>
  <c r="Y117" i="11"/>
  <c r="AL116" i="11"/>
  <c r="F117" i="11"/>
  <c r="AM116" i="11"/>
  <c r="Y118" i="11"/>
  <c r="AL117" i="11"/>
  <c r="F118" i="11"/>
  <c r="AM117" i="11"/>
  <c r="Z119" i="11"/>
  <c r="AL118" i="11"/>
  <c r="F119" i="11"/>
  <c r="AM118" i="11"/>
  <c r="Z120" i="11"/>
  <c r="AL119" i="11"/>
  <c r="F120" i="11"/>
  <c r="AM119" i="11"/>
  <c r="W60" i="11"/>
  <c r="AL59" i="11"/>
  <c r="AM59" i="11"/>
  <c r="W61" i="11"/>
  <c r="AL60" i="11"/>
  <c r="AM60" i="11"/>
  <c r="V62" i="11"/>
  <c r="AL61" i="11"/>
  <c r="AM61" i="11"/>
  <c r="W63" i="11"/>
  <c r="AL62" i="11"/>
  <c r="AM62" i="11"/>
  <c r="P64" i="11"/>
  <c r="AL63" i="11"/>
  <c r="AM63" i="11"/>
  <c r="Y65" i="11"/>
  <c r="AL64" i="11"/>
  <c r="AM64" i="11"/>
  <c r="Y66" i="11"/>
  <c r="AL65" i="11"/>
  <c r="AM65" i="11"/>
  <c r="W67" i="11"/>
  <c r="AL66" i="11"/>
  <c r="AM66" i="11"/>
  <c r="AA68" i="11"/>
  <c r="AL67" i="11"/>
  <c r="AM67" i="11"/>
  <c r="J69" i="11"/>
  <c r="AL68" i="11"/>
  <c r="AM68" i="11"/>
  <c r="AL69" i="11"/>
  <c r="AM69" i="11"/>
  <c r="J71" i="11"/>
  <c r="AL70" i="11"/>
  <c r="AM70" i="11"/>
  <c r="AC72" i="11"/>
  <c r="AL71" i="11"/>
  <c r="AM71" i="11"/>
  <c r="AC73" i="11"/>
  <c r="AL72" i="11"/>
  <c r="AM72" i="11"/>
  <c r="AB74" i="11"/>
  <c r="AL73" i="11"/>
  <c r="AM73" i="11"/>
  <c r="AL74" i="11"/>
  <c r="AM74" i="11"/>
  <c r="AE76" i="11"/>
  <c r="AL75" i="11"/>
  <c r="AM75" i="11"/>
  <c r="AD77" i="11"/>
  <c r="AL76" i="11"/>
  <c r="AM76" i="11"/>
  <c r="H78" i="11"/>
  <c r="AL77" i="11"/>
  <c r="AM77" i="11"/>
  <c r="AE79" i="11"/>
  <c r="AL78" i="11"/>
  <c r="AM78" i="11"/>
  <c r="AE80" i="11"/>
  <c r="AL79" i="11"/>
  <c r="AM79" i="11"/>
  <c r="W81" i="11"/>
  <c r="AL80" i="11"/>
  <c r="AM80" i="11"/>
  <c r="AE82" i="11"/>
  <c r="AL81" i="11"/>
  <c r="AM81" i="11"/>
  <c r="W83" i="11"/>
  <c r="AL82" i="11"/>
  <c r="AM82" i="11"/>
  <c r="AD84" i="11"/>
  <c r="AL83" i="11"/>
  <c r="AM83" i="11"/>
  <c r="AL84" i="11"/>
  <c r="AM84" i="11"/>
  <c r="AE86" i="11"/>
  <c r="AL85" i="11"/>
  <c r="AM85" i="11"/>
  <c r="I87" i="11"/>
  <c r="AL86" i="11"/>
  <c r="AM86" i="11"/>
  <c r="AE88" i="11"/>
  <c r="AL87" i="11"/>
  <c r="AM87" i="11"/>
  <c r="AL88" i="11"/>
  <c r="AM88" i="11"/>
  <c r="J90" i="11"/>
  <c r="AL89" i="11"/>
  <c r="AM89" i="11"/>
  <c r="W91" i="11"/>
  <c r="AL90" i="11"/>
  <c r="AM90" i="11"/>
  <c r="AL91" i="11"/>
  <c r="AM91" i="11"/>
  <c r="X93" i="11"/>
  <c r="AL92" i="11"/>
  <c r="AM92" i="11"/>
  <c r="AL93" i="11"/>
  <c r="AM93" i="11"/>
  <c r="AL94" i="11"/>
  <c r="AM94" i="11"/>
  <c r="AL95" i="11"/>
  <c r="AM95" i="11"/>
  <c r="AL96" i="11"/>
  <c r="AM96" i="11"/>
  <c r="AL97" i="11"/>
  <c r="AM97" i="11"/>
  <c r="AL98" i="11"/>
  <c r="AM98" i="11"/>
  <c r="U51" i="11"/>
  <c r="AL50" i="11"/>
  <c r="AM50" i="11"/>
  <c r="U52" i="11"/>
  <c r="AL51" i="11"/>
  <c r="AM51" i="11"/>
  <c r="W53" i="11"/>
  <c r="AL52" i="11"/>
  <c r="AM52" i="11"/>
  <c r="AL53" i="11"/>
  <c r="AM53" i="11"/>
  <c r="X55" i="11"/>
  <c r="AL54" i="11"/>
  <c r="AM54" i="11"/>
  <c r="X56" i="11"/>
  <c r="AL55" i="11"/>
  <c r="AM55" i="11"/>
  <c r="U57" i="11"/>
  <c r="AL56" i="11"/>
  <c r="AM56" i="11"/>
  <c r="W58" i="11"/>
  <c r="AL57" i="11"/>
  <c r="AM57" i="11"/>
  <c r="W59" i="11"/>
  <c r="AL58" i="11"/>
  <c r="AM58" i="11"/>
  <c r="U50" i="11"/>
  <c r="AL49" i="11"/>
  <c r="E36" i="12"/>
  <c r="I7" i="11"/>
  <c r="I2" i="11"/>
  <c r="J11" i="11"/>
  <c r="J12" i="11"/>
  <c r="J13" i="11"/>
  <c r="J14" i="11"/>
  <c r="J15" i="11"/>
  <c r="J16" i="11"/>
  <c r="J17" i="11"/>
  <c r="J19" i="11"/>
  <c r="J20" i="11"/>
  <c r="J21" i="11"/>
  <c r="J22" i="11"/>
  <c r="J24" i="11"/>
  <c r="J25" i="11"/>
  <c r="J26" i="11"/>
  <c r="J27" i="11"/>
  <c r="J28" i="11"/>
  <c r="J29" i="11"/>
  <c r="J39" i="11"/>
  <c r="J40" i="11"/>
  <c r="J41" i="11"/>
  <c r="J44" i="11"/>
  <c r="J45" i="11"/>
  <c r="J2" i="11"/>
  <c r="K9" i="11"/>
  <c r="K18" i="11"/>
  <c r="K32" i="11"/>
  <c r="K2" i="11"/>
  <c r="M8" i="11"/>
  <c r="M2" i="11"/>
  <c r="N10" i="11"/>
  <c r="N31" i="11"/>
  <c r="N38" i="11"/>
  <c r="N43" i="11"/>
  <c r="N2" i="11"/>
  <c r="O33" i="11"/>
  <c r="O36" i="11"/>
  <c r="O2" i="11"/>
  <c r="P2" i="11"/>
  <c r="Q35" i="11"/>
  <c r="Q2" i="11"/>
  <c r="R30" i="11"/>
  <c r="R37" i="11"/>
  <c r="R2" i="11"/>
  <c r="S42" i="11"/>
  <c r="S2" i="11"/>
  <c r="U2" i="11"/>
  <c r="V2" i="11"/>
  <c r="W2" i="11"/>
  <c r="X2" i="11"/>
  <c r="Y121" i="11"/>
  <c r="Y2" i="11"/>
  <c r="Z2" i="11"/>
  <c r="AA2" i="11"/>
  <c r="AB2" i="11"/>
  <c r="AC2" i="11"/>
  <c r="AD2" i="11"/>
  <c r="AE2" i="11"/>
  <c r="AH2" i="11"/>
  <c r="AI2" i="11"/>
  <c r="AJ2" i="11"/>
  <c r="H6" i="11"/>
  <c r="H47" i="11"/>
  <c r="H2" i="11"/>
  <c r="AP2" i="11"/>
  <c r="C30" i="12"/>
  <c r="E30" i="12"/>
  <c r="C31" i="12"/>
  <c r="E31" i="12"/>
  <c r="C8" i="12"/>
  <c r="E8" i="12"/>
  <c r="C9" i="12"/>
  <c r="E9" i="12"/>
  <c r="E10" i="12"/>
  <c r="C11" i="12"/>
  <c r="D11" i="12"/>
  <c r="E11" i="12"/>
  <c r="C12" i="12"/>
  <c r="E12" i="12"/>
  <c r="C13" i="12"/>
  <c r="E13" i="12"/>
  <c r="E14" i="12"/>
  <c r="E15" i="12"/>
  <c r="C16" i="12"/>
  <c r="D16" i="12"/>
  <c r="E16" i="12"/>
  <c r="C17" i="12"/>
  <c r="E17" i="12"/>
  <c r="C19" i="12"/>
  <c r="D19" i="12"/>
  <c r="E19" i="12"/>
  <c r="E20" i="12"/>
  <c r="C21" i="12"/>
  <c r="E21" i="12"/>
  <c r="C22" i="12"/>
  <c r="D22" i="12"/>
  <c r="E22" i="12"/>
  <c r="E23" i="12"/>
  <c r="D25" i="12"/>
  <c r="E25" i="12"/>
  <c r="C26" i="12"/>
  <c r="D26" i="12"/>
  <c r="E26" i="12"/>
  <c r="E27" i="12"/>
  <c r="E28" i="12"/>
  <c r="C29" i="12"/>
  <c r="D29" i="12"/>
  <c r="E29" i="12"/>
  <c r="D32" i="12"/>
  <c r="E32" i="12"/>
  <c r="C33" i="12"/>
  <c r="E33" i="12"/>
  <c r="E34" i="12"/>
  <c r="C35" i="12"/>
  <c r="E35" i="12"/>
  <c r="E38" i="12"/>
  <c r="E39" i="12"/>
  <c r="B46" i="12"/>
  <c r="B52" i="12"/>
  <c r="E46" i="12"/>
  <c r="E52" i="12"/>
  <c r="E55" i="12"/>
  <c r="D7" i="12"/>
  <c r="E7" i="12"/>
  <c r="E41" i="12"/>
  <c r="E56" i="12"/>
  <c r="D108" i="11"/>
  <c r="D109" i="11"/>
  <c r="B37" i="12"/>
  <c r="B39" i="12"/>
  <c r="B40" i="12"/>
  <c r="B41" i="12"/>
  <c r="B58" i="12"/>
  <c r="E58" i="12"/>
  <c r="B61" i="12"/>
  <c r="E61" i="12"/>
  <c r="B63" i="12"/>
  <c r="E63" i="12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F121" i="11"/>
  <c r="F122" i="11"/>
  <c r="F123" i="11"/>
  <c r="AL44" i="11"/>
  <c r="AL45" i="11"/>
  <c r="AL46" i="11"/>
  <c r="AL47" i="11"/>
  <c r="AL48" i="11"/>
  <c r="AM47" i="11"/>
  <c r="AM48" i="11"/>
  <c r="AM49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M44" i="11"/>
  <c r="AM45" i="11"/>
  <c r="AM46" i="11"/>
  <c r="AK2" i="11"/>
  <c r="AL2" i="11"/>
  <c r="F124" i="11"/>
  <c r="F126" i="11"/>
  <c r="D126" i="11"/>
  <c r="AM2" i="11"/>
  <c r="AN2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1" i="11"/>
  <c r="AM21" i="11"/>
  <c r="AL22" i="11"/>
  <c r="AM22" i="11"/>
  <c r="AL23" i="11"/>
  <c r="AM23" i="11"/>
  <c r="AL24" i="11"/>
  <c r="AM24" i="11"/>
  <c r="AL25" i="11"/>
  <c r="AM25" i="11"/>
  <c r="AL26" i="11"/>
  <c r="AM26" i="11"/>
  <c r="AL27" i="11"/>
  <c r="AM27" i="11"/>
  <c r="AL5" i="11"/>
  <c r="AM5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4" i="11"/>
  <c r="AM4" i="11"/>
  <c r="G2" i="11"/>
</calcChain>
</file>

<file path=xl/sharedStrings.xml><?xml version="1.0" encoding="utf-8"?>
<sst xmlns="http://schemas.openxmlformats.org/spreadsheetml/2006/main" count="230" uniqueCount="168">
  <si>
    <t>Kasse</t>
  </si>
  <si>
    <t>Fastelavn</t>
  </si>
  <si>
    <t>Byrengøring</t>
  </si>
  <si>
    <t>Byfest</t>
  </si>
  <si>
    <t>Bevægelse</t>
  </si>
  <si>
    <t xml:space="preserve">       </t>
  </si>
  <si>
    <t>Forsikringer</t>
  </si>
  <si>
    <t>Årets resultat</t>
  </si>
  <si>
    <t>Aktiver</t>
  </si>
  <si>
    <t>Byfornyelseskonto</t>
  </si>
  <si>
    <t>Aktiver i alt</t>
  </si>
  <si>
    <t>Passiver</t>
  </si>
  <si>
    <t>Skyldige omkostninger</t>
  </si>
  <si>
    <t>Passiver i alt</t>
  </si>
  <si>
    <t>Dato</t>
  </si>
  <si>
    <t>Emne</t>
  </si>
  <si>
    <t>Konto</t>
  </si>
  <si>
    <t>Kjeldbjerg Torv</t>
  </si>
  <si>
    <t>El-køb</t>
  </si>
  <si>
    <t>Revisorpåtegning</t>
  </si>
  <si>
    <t>Beholdninger konstateret tilstede</t>
  </si>
  <si>
    <t xml:space="preserve">  Forenings        konto          Salling Bank       </t>
  </si>
  <si>
    <t>Torvehygge</t>
  </si>
  <si>
    <t>Vindstød</t>
  </si>
  <si>
    <t>I alt</t>
  </si>
  <si>
    <t>Påske</t>
  </si>
  <si>
    <t>Bypedeller</t>
  </si>
  <si>
    <t>Halloween</t>
  </si>
  <si>
    <t>Ølsmagning</t>
  </si>
  <si>
    <t>OK sponsoraftale</t>
  </si>
  <si>
    <t>Kontantsalg torvehygge august</t>
  </si>
  <si>
    <t>Kontantsalg Rally</t>
  </si>
  <si>
    <t>Lokaldysten</t>
  </si>
  <si>
    <t>Livsnerven</t>
  </si>
  <si>
    <t>Gebyrer/diverse</t>
  </si>
  <si>
    <t>Generalforsamling</t>
  </si>
  <si>
    <t>Juletræstændning</t>
  </si>
  <si>
    <t>Skt. Hans</t>
  </si>
  <si>
    <t>El-salg</t>
  </si>
  <si>
    <t>Hjertestarter</t>
  </si>
  <si>
    <t xml:space="preserve">Kassebeholdning </t>
  </si>
  <si>
    <t xml:space="preserve">Foreningskonto </t>
  </si>
  <si>
    <t>Aase Vendelbo Riemenschneider</t>
  </si>
  <si>
    <t xml:space="preserve">  Louise Esholm Lundgaard , kasserer</t>
  </si>
  <si>
    <t>Passiver og aktiver i alt</t>
  </si>
  <si>
    <t>Resultat</t>
  </si>
  <si>
    <t>Mobilepay</t>
  </si>
  <si>
    <t>Saldo (minus møntlager og seddellager i alt 13215 2/8 23))</t>
  </si>
  <si>
    <t>Rema 1000</t>
  </si>
  <si>
    <t>Viborg kommune bypedeller</t>
  </si>
  <si>
    <t>Norlys</t>
  </si>
  <si>
    <t>Brugsen</t>
  </si>
  <si>
    <t>Gebyr selvbetjeningsaftale</t>
  </si>
  <si>
    <t>Running dinner</t>
  </si>
  <si>
    <t>Spilaften</t>
  </si>
  <si>
    <t>Min forening</t>
  </si>
  <si>
    <t>2023/24</t>
  </si>
  <si>
    <t>Resultat sidste regnskabsår</t>
  </si>
  <si>
    <t>OK sponsorat</t>
  </si>
  <si>
    <t>JA dinner</t>
  </si>
  <si>
    <t>Livsnerven GF</t>
  </si>
  <si>
    <t>Rally 2023</t>
  </si>
  <si>
    <t>Rally 2024</t>
  </si>
  <si>
    <t>Kjeldbjerg Torv konto</t>
  </si>
  <si>
    <t>Vedligehold torv (kjeldbjerg torv konto)</t>
  </si>
  <si>
    <t>Byfornyelses konto</t>
  </si>
  <si>
    <t>Lukning af hjertestarterkonto</t>
  </si>
  <si>
    <t>,</t>
  </si>
  <si>
    <t>Anskaffelser</t>
  </si>
  <si>
    <t>Kontingenter 2023</t>
  </si>
  <si>
    <t>Kontingenter 2024</t>
  </si>
  <si>
    <t>Bypedel regnskab 2023-2024</t>
  </si>
  <si>
    <t>Resultatopgørelse Kjeldbjerg og Omegns Borgerforening 2023/2024</t>
  </si>
  <si>
    <t>Bypedelkonto</t>
  </si>
  <si>
    <t>Bog&amp;Idé legekæden</t>
  </si>
  <si>
    <t>Min Købmand</t>
  </si>
  <si>
    <t>Dagli brugsen</t>
  </si>
  <si>
    <t>Medlemskab 2025</t>
  </si>
  <si>
    <t>Sum</t>
  </si>
  <si>
    <t>Balance</t>
  </si>
  <si>
    <t>Gebyrer</t>
  </si>
  <si>
    <t>Småanskaffelser</t>
  </si>
  <si>
    <t>Konto/kasse</t>
  </si>
  <si>
    <t>Kasse 2</t>
  </si>
  <si>
    <t>MobilePay</t>
  </si>
  <si>
    <t>Møllebakken 6 medlem</t>
  </si>
  <si>
    <t>Møllebakken 10 medlem</t>
  </si>
  <si>
    <t>Simply.com</t>
  </si>
  <si>
    <t>Falck</t>
  </si>
  <si>
    <t>Prishammeren</t>
  </si>
  <si>
    <t>Hjemmeside</t>
  </si>
  <si>
    <t>Møllebakken 22</t>
  </si>
  <si>
    <t>AM udlæg</t>
  </si>
  <si>
    <t>Nordlys</t>
  </si>
  <si>
    <t>Dano Mast flag</t>
  </si>
  <si>
    <t>By og torv</t>
  </si>
  <si>
    <t>Brugsen byrengøring</t>
  </si>
  <si>
    <t>Udlæg jonna rema 1000</t>
  </si>
  <si>
    <t>Viborg kommune frugt</t>
  </si>
  <si>
    <t>Tryg</t>
  </si>
  <si>
    <t>Søgaard biler</t>
  </si>
  <si>
    <t>Udlæg AnneMarie</t>
  </si>
  <si>
    <t>1 (Kjeldbjergvejens auto)</t>
  </si>
  <si>
    <t>Digigraf</t>
  </si>
  <si>
    <t>Gjensidige</t>
  </si>
  <si>
    <t>Fly byg</t>
  </si>
  <si>
    <t>Bundgårdsvej 4</t>
  </si>
  <si>
    <t>Kjeldbjergvej 1</t>
  </si>
  <si>
    <t xml:space="preserve">AM udlæg </t>
  </si>
  <si>
    <t>Kontantsalg Lokaldyst</t>
  </si>
  <si>
    <t>Kontantsalg Skt. Hans</t>
  </si>
  <si>
    <t>Kontantsalg torvehygge juli</t>
  </si>
  <si>
    <t>Min købmand</t>
  </si>
  <si>
    <t>AM udlæg torvehygge</t>
  </si>
  <si>
    <t xml:space="preserve">Rønbjerg Maskinstation </t>
  </si>
  <si>
    <t>Viborg Kommune Lokaldyst</t>
  </si>
  <si>
    <t>WhiteAway AM udlæg</t>
  </si>
  <si>
    <t>Kontanter overført til kasse 2</t>
  </si>
  <si>
    <t xml:space="preserve">Brugsen Pant </t>
  </si>
  <si>
    <t xml:space="preserve">Rema1000 Pant </t>
  </si>
  <si>
    <t>Frikadellefestival kontantsalg</t>
  </si>
  <si>
    <t xml:space="preserve">Cramer el </t>
  </si>
  <si>
    <t>Stoholm Slagter</t>
  </si>
  <si>
    <t>Rema1000</t>
  </si>
  <si>
    <t>Tryg bonus</t>
  </si>
  <si>
    <t>Gebyr Mastercard</t>
  </si>
  <si>
    <t>MobilePay, vester børstingvej 11</t>
  </si>
  <si>
    <t>Frikadellefestival</t>
  </si>
  <si>
    <t>Min købmand returpant</t>
  </si>
  <si>
    <t>Realdania bevilling</t>
  </si>
  <si>
    <t>Mobile pay Rally</t>
  </si>
  <si>
    <t>AM udlæg rally</t>
  </si>
  <si>
    <t xml:space="preserve">Bilka </t>
  </si>
  <si>
    <t>MinKøbmand</t>
  </si>
  <si>
    <t>Viborg Kommune</t>
  </si>
  <si>
    <t>Juletræstænding</t>
  </si>
  <si>
    <t>Gert Holm</t>
  </si>
  <si>
    <t>Tilskud viborg kommune</t>
  </si>
  <si>
    <t>RealDania tilskud</t>
  </si>
  <si>
    <t>Viborg Kommune tilskud bypedel forsikring</t>
  </si>
  <si>
    <t xml:space="preserve">Viborg kommune bypedeller </t>
  </si>
  <si>
    <t>Fastelavn indtægter</t>
  </si>
  <si>
    <t>Fastelavn udgifter</t>
  </si>
  <si>
    <t>Hjertestarter udgifter</t>
  </si>
  <si>
    <t>Tryksager udgifter</t>
  </si>
  <si>
    <t>Hjemmeside udgifter</t>
  </si>
  <si>
    <t>Lokaldyst udgifter</t>
  </si>
  <si>
    <t>Lokaldyst indtægter</t>
  </si>
  <si>
    <t>Bypedeller indtægter</t>
  </si>
  <si>
    <t>Bypedeller udgifter</t>
  </si>
  <si>
    <t>Skt. Hans udgifter</t>
  </si>
  <si>
    <t>Skt. Hans indtægter</t>
  </si>
  <si>
    <t>Torvehygge udgifter</t>
  </si>
  <si>
    <t>Torvehygge indtægter</t>
  </si>
  <si>
    <t>Frikadellefestival udgifter</t>
  </si>
  <si>
    <t>Frikadellefestival indtægter</t>
  </si>
  <si>
    <t>Rally udgifter</t>
  </si>
  <si>
    <t>Rally indtægter</t>
  </si>
  <si>
    <t>Udgifter</t>
  </si>
  <si>
    <t>Indtægter</t>
  </si>
  <si>
    <t>Rally 2025</t>
  </si>
  <si>
    <t>Egenkapital pr. 31.3.2023/2024</t>
  </si>
  <si>
    <t>Kontingenter 2025</t>
  </si>
  <si>
    <t>Tryksager</t>
  </si>
  <si>
    <t>Kjeldbjerg, den 04/01 -2026</t>
  </si>
  <si>
    <t>Fremlagt for formanden 4/1 2026 og godkendt</t>
  </si>
  <si>
    <t>Kontantsalg Byrengøring+spilaften</t>
  </si>
  <si>
    <t xml:space="preserve">Jeanet Thisted, formand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</si>
</sst>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6" formatCode="dd\-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 (Tekst)"/>
    </font>
  </fonts>
  <fills count="1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6E6E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1B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3" fontId="7" fillId="0" borderId="10" xfId="0" applyNumberFormat="1" applyFont="1" applyBorder="1"/>
    <xf numFmtId="0" fontId="7" fillId="0" borderId="0" xfId="0" applyFont="1"/>
    <xf numFmtId="0" fontId="6" fillId="3" borderId="6" xfId="0" applyFont="1" applyFill="1" applyBorder="1"/>
    <xf numFmtId="166" fontId="6" fillId="3" borderId="10" xfId="0" applyNumberFormat="1" applyFont="1" applyFill="1" applyBorder="1" applyAlignment="1">
      <alignment horizontal="right"/>
    </xf>
    <xf numFmtId="0" fontId="7" fillId="0" borderId="6" xfId="0" applyFont="1" applyBorder="1"/>
    <xf numFmtId="0" fontId="6" fillId="4" borderId="6" xfId="0" applyFont="1" applyFill="1" applyBorder="1"/>
    <xf numFmtId="3" fontId="6" fillId="4" borderId="10" xfId="0" applyNumberFormat="1" applyFont="1" applyFill="1" applyBorder="1"/>
    <xf numFmtId="0" fontId="7" fillId="0" borderId="10" xfId="0" applyFont="1" applyBorder="1"/>
    <xf numFmtId="3" fontId="6" fillId="3" borderId="10" xfId="0" applyNumberFormat="1" applyFont="1" applyFill="1" applyBorder="1"/>
    <xf numFmtId="3" fontId="8" fillId="4" borderId="10" xfId="0" applyNumberFormat="1" applyFont="1" applyFill="1" applyBorder="1"/>
    <xf numFmtId="0" fontId="6" fillId="0" borderId="0" xfId="0" applyFont="1"/>
    <xf numFmtId="3" fontId="8" fillId="0" borderId="0" xfId="0" applyNumberFormat="1" applyFont="1"/>
    <xf numFmtId="0" fontId="6" fillId="4" borderId="1" xfId="0" applyFont="1" applyFill="1" applyBorder="1"/>
    <xf numFmtId="3" fontId="8" fillId="4" borderId="1" xfId="0" applyNumberFormat="1" applyFont="1" applyFill="1" applyBorder="1"/>
    <xf numFmtId="2" fontId="7" fillId="0" borderId="0" xfId="0" applyNumberFormat="1" applyFont="1"/>
    <xf numFmtId="3" fontId="7" fillId="0" borderId="0" xfId="0" applyNumberFormat="1" applyFont="1"/>
    <xf numFmtId="0" fontId="9" fillId="0" borderId="0" xfId="0" applyFont="1"/>
    <xf numFmtId="14" fontId="0" fillId="0" borderId="0" xfId="0" applyNumberFormat="1"/>
    <xf numFmtId="1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10" fillId="0" borderId="0" xfId="0" applyFont="1"/>
    <xf numFmtId="0" fontId="4" fillId="6" borderId="3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right" wrapText="1"/>
    </xf>
    <xf numFmtId="14" fontId="11" fillId="0" borderId="0" xfId="0" applyNumberFormat="1" applyFont="1" applyAlignment="1">
      <alignment horizontal="right"/>
    </xf>
    <xf numFmtId="0" fontId="4" fillId="6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3" fontId="10" fillId="0" borderId="0" xfId="0" applyNumberFormat="1" applyFont="1"/>
    <xf numFmtId="0" fontId="12" fillId="0" borderId="0" xfId="0" applyFont="1"/>
    <xf numFmtId="0" fontId="0" fillId="6" borderId="0" xfId="0" applyFill="1"/>
    <xf numFmtId="3" fontId="0" fillId="0" borderId="0" xfId="0" applyNumberFormat="1"/>
    <xf numFmtId="0" fontId="7" fillId="0" borderId="1" xfId="0" applyFont="1" applyBorder="1"/>
    <xf numFmtId="0" fontId="6" fillId="2" borderId="1" xfId="0" applyFont="1" applyFill="1" applyBorder="1"/>
    <xf numFmtId="14" fontId="6" fillId="0" borderId="10" xfId="0" applyNumberFormat="1" applyFont="1" applyBorder="1" applyAlignment="1">
      <alignment horizontal="right"/>
    </xf>
    <xf numFmtId="3" fontId="6" fillId="0" borderId="10" xfId="0" applyNumberFormat="1" applyFont="1" applyBorder="1"/>
    <xf numFmtId="0" fontId="6" fillId="0" borderId="10" xfId="0" applyFont="1" applyBorder="1"/>
    <xf numFmtId="3" fontId="8" fillId="0" borderId="10" xfId="0" applyNumberFormat="1" applyFont="1" applyBorder="1"/>
    <xf numFmtId="3" fontId="8" fillId="0" borderId="1" xfId="0" applyNumberFormat="1" applyFont="1" applyBorder="1"/>
    <xf numFmtId="3" fontId="7" fillId="7" borderId="10" xfId="0" applyNumberFormat="1" applyFont="1" applyFill="1" applyBorder="1"/>
    <xf numFmtId="3" fontId="7" fillId="7" borderId="1" xfId="0" applyNumberFormat="1" applyFont="1" applyFill="1" applyBorder="1"/>
    <xf numFmtId="0" fontId="6" fillId="8" borderId="1" xfId="0" applyFont="1" applyFill="1" applyBorder="1"/>
    <xf numFmtId="0" fontId="6" fillId="8" borderId="3" xfId="0" applyFont="1" applyFill="1" applyBorder="1" applyAlignment="1">
      <alignment horizontal="right"/>
    </xf>
    <xf numFmtId="0" fontId="6" fillId="10" borderId="2" xfId="0" applyFont="1" applyFill="1" applyBorder="1"/>
    <xf numFmtId="0" fontId="4" fillId="0" borderId="3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4" fillId="7" borderId="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11" xfId="0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/>
    <xf numFmtId="0" fontId="0" fillId="7" borderId="0" xfId="0" applyFill="1"/>
    <xf numFmtId="0" fontId="0" fillId="7" borderId="0" xfId="0" applyFill="1" applyAlignment="1">
      <alignment horizontal="right"/>
    </xf>
    <xf numFmtId="0" fontId="0" fillId="0" borderId="1" xfId="0" applyBorder="1"/>
    <xf numFmtId="0" fontId="11" fillId="0" borderId="0" xfId="0" applyFont="1" applyAlignment="1">
      <alignment horizontal="right" wrapText="1"/>
    </xf>
    <xf numFmtId="44" fontId="0" fillId="0" borderId="0" xfId="7" applyFont="1"/>
    <xf numFmtId="44" fontId="4" fillId="0" borderId="3" xfId="7" applyFont="1" applyFill="1" applyBorder="1" applyAlignment="1">
      <alignment horizontal="center"/>
    </xf>
    <xf numFmtId="44" fontId="4" fillId="0" borderId="1" xfId="7" applyFont="1" applyFill="1" applyBorder="1" applyAlignment="1">
      <alignment horizontal="center"/>
    </xf>
    <xf numFmtId="44" fontId="4" fillId="0" borderId="4" xfId="7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right"/>
    </xf>
    <xf numFmtId="0" fontId="7" fillId="0" borderId="2" xfId="0" applyFont="1" applyBorder="1"/>
    <xf numFmtId="0" fontId="6" fillId="12" borderId="0" xfId="0" applyFont="1" applyFill="1"/>
    <xf numFmtId="3" fontId="6" fillId="12" borderId="1" xfId="0" applyNumberFormat="1" applyFont="1" applyFill="1" applyBorder="1"/>
    <xf numFmtId="0" fontId="6" fillId="12" borderId="1" xfId="0" applyFont="1" applyFill="1" applyBorder="1"/>
    <xf numFmtId="0" fontId="6" fillId="10" borderId="1" xfId="0" applyFont="1" applyFill="1" applyBorder="1"/>
    <xf numFmtId="0" fontId="6" fillId="9" borderId="1" xfId="0" applyFont="1" applyFill="1" applyBorder="1"/>
    <xf numFmtId="3" fontId="7" fillId="13" borderId="10" xfId="0" applyNumberFormat="1" applyFont="1" applyFill="1" applyBorder="1"/>
    <xf numFmtId="3" fontId="7" fillId="13" borderId="1" xfId="0" applyNumberFormat="1" applyFont="1" applyFill="1" applyBorder="1"/>
    <xf numFmtId="3" fontId="7" fillId="5" borderId="10" xfId="0" applyNumberFormat="1" applyFont="1" applyFill="1" applyBorder="1"/>
    <xf numFmtId="3" fontId="7" fillId="5" borderId="1" xfId="0" applyNumberFormat="1" applyFont="1" applyFill="1" applyBorder="1"/>
    <xf numFmtId="44" fontId="0" fillId="0" borderId="0" xfId="0" applyNumberFormat="1"/>
    <xf numFmtId="3" fontId="9" fillId="0" borderId="6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</cellXfs>
  <cellStyles count="8">
    <cellStyle name="Besøgt link" xfId="2" builtinId="9" hidden="1"/>
    <cellStyle name="Besøgt link" xfId="4" builtinId="9" hidden="1"/>
    <cellStyle name="Besøgt link" xfId="6" builtinId="9" hidden="1"/>
    <cellStyle name="Link" xfId="1" builtinId="8" hidden="1"/>
    <cellStyle name="Link" xfId="3" builtinId="8" hidden="1"/>
    <cellStyle name="Link" xfId="5" builtinId="8" hidden="1"/>
    <cellStyle name="Normal" xfId="0" builtinId="0"/>
    <cellStyle name="Valuta" xfId="7" builtinId="4"/>
  </cellStyles>
  <dxfs count="0"/>
  <tableStyles count="0" defaultTableStyle="TableStyleMedium2" defaultPivotStyle="PivotStyleLight16"/>
  <colors>
    <mruColors>
      <color rgb="FFF6C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CD83-E6DA-694F-9933-B7E1F8FC7515}">
  <dimension ref="A1:AP316"/>
  <sheetViews>
    <sheetView topLeftCell="A69" zoomScale="130" zoomScaleNormal="130" workbookViewId="0">
      <selection activeCell="E122" sqref="E122"/>
    </sheetView>
  </sheetViews>
  <sheetFormatPr baseColWidth="10" defaultRowHeight="15" x14ac:dyDescent="0.2"/>
  <cols>
    <col min="2" max="2" width="34.33203125" bestFit="1" customWidth="1"/>
    <col min="3" max="4" width="10.83203125" style="59"/>
    <col min="5" max="6" width="10.83203125" style="37"/>
    <col min="8" max="17" width="10.83203125" customWidth="1"/>
    <col min="18" max="18" width="12.1640625" customWidth="1"/>
    <col min="19" max="35" width="10.83203125" customWidth="1"/>
    <col min="40" max="40" width="12.33203125" bestFit="1" customWidth="1"/>
    <col min="42" max="42" width="12.5" bestFit="1" customWidth="1"/>
  </cols>
  <sheetData>
    <row r="1" spans="1:42" x14ac:dyDescent="0.2">
      <c r="A1" s="25"/>
      <c r="B1" s="1"/>
      <c r="C1" s="83" t="s">
        <v>0</v>
      </c>
      <c r="D1" s="84"/>
      <c r="E1" s="85" t="s">
        <v>16</v>
      </c>
      <c r="F1" s="86"/>
      <c r="G1" s="51"/>
      <c r="H1" s="51"/>
      <c r="I1" s="51"/>
      <c r="J1" s="1"/>
      <c r="K1" s="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t="s">
        <v>45</v>
      </c>
      <c r="AM1" t="s">
        <v>82</v>
      </c>
      <c r="AN1" t="s">
        <v>79</v>
      </c>
    </row>
    <row r="2" spans="1:42" x14ac:dyDescent="0.2">
      <c r="A2" s="25"/>
      <c r="B2" s="1"/>
      <c r="C2" s="53"/>
      <c r="D2" s="54"/>
      <c r="E2" s="33"/>
      <c r="F2" s="28"/>
      <c r="G2" s="64">
        <f>SUM(G4:G368)</f>
        <v>8700</v>
      </c>
      <c r="H2" s="65">
        <f t="shared" ref="H2:AJ2" si="0">SUM(H5:H123)</f>
        <v>-800</v>
      </c>
      <c r="I2" s="65">
        <f t="shared" si="0"/>
        <v>-5191.5</v>
      </c>
      <c r="J2" s="65">
        <f t="shared" si="0"/>
        <v>9696.3000000000029</v>
      </c>
      <c r="K2" s="65">
        <f t="shared" si="0"/>
        <v>-5459.15</v>
      </c>
      <c r="L2" s="65">
        <f t="shared" si="0"/>
        <v>-3893.49</v>
      </c>
      <c r="M2" s="65">
        <f t="shared" si="0"/>
        <v>-169.9</v>
      </c>
      <c r="N2" s="65">
        <f t="shared" si="0"/>
        <v>-3638.84</v>
      </c>
      <c r="O2" s="65">
        <f t="shared" si="0"/>
        <v>455.44</v>
      </c>
      <c r="P2" s="65">
        <f t="shared" si="0"/>
        <v>-2225</v>
      </c>
      <c r="Q2" s="65">
        <f t="shared" si="0"/>
        <v>-1480.01</v>
      </c>
      <c r="R2" s="65">
        <f t="shared" si="0"/>
        <v>-2398.1999999999998</v>
      </c>
      <c r="S2" s="65">
        <f t="shared" si="0"/>
        <v>2659.89</v>
      </c>
      <c r="T2" s="65">
        <f t="shared" si="0"/>
        <v>-785.8</v>
      </c>
      <c r="U2" s="65">
        <f t="shared" si="0"/>
        <v>-756.87999999999988</v>
      </c>
      <c r="V2" s="65">
        <f t="shared" si="0"/>
        <v>-4651.92</v>
      </c>
      <c r="W2" s="65">
        <f t="shared" si="0"/>
        <v>8139.1</v>
      </c>
      <c r="X2" s="65">
        <f t="shared" si="0"/>
        <v>-10004</v>
      </c>
      <c r="Y2" s="65">
        <f t="shared" si="0"/>
        <v>-17910.650000000001</v>
      </c>
      <c r="Z2" s="65">
        <f t="shared" si="0"/>
        <v>17910.64</v>
      </c>
      <c r="AA2" s="65">
        <f t="shared" si="0"/>
        <v>50.62</v>
      </c>
      <c r="AB2" s="65">
        <f t="shared" si="0"/>
        <v>-1356.91</v>
      </c>
      <c r="AC2" s="65">
        <f t="shared" si="0"/>
        <v>2589.5500000000002</v>
      </c>
      <c r="AD2" s="65">
        <f t="shared" si="0"/>
        <v>-352</v>
      </c>
      <c r="AE2" s="65">
        <f t="shared" si="0"/>
        <v>1605.72</v>
      </c>
      <c r="AF2" s="65">
        <f t="shared" si="0"/>
        <v>-4156.2</v>
      </c>
      <c r="AG2" s="65">
        <f t="shared" si="0"/>
        <v>3498.8900000000003</v>
      </c>
      <c r="AH2" s="65">
        <f t="shared" si="0"/>
        <v>-4302.92</v>
      </c>
      <c r="AI2" s="65">
        <f t="shared" si="0"/>
        <v>11161.630000000001</v>
      </c>
      <c r="AJ2" s="65">
        <f t="shared" si="0"/>
        <v>-624.99</v>
      </c>
      <c r="AK2" s="65">
        <f>SUM(AK4:AK368)</f>
        <v>0</v>
      </c>
      <c r="AL2" s="66">
        <f>SUM(H2:AK2)</f>
        <v>-12390.579999999993</v>
      </c>
      <c r="AM2" s="66">
        <f>F126+D126</f>
        <v>-17390.580000000002</v>
      </c>
      <c r="AN2" s="63">
        <f>AL2-AM2</f>
        <v>5000.0000000000091</v>
      </c>
      <c r="AP2" s="79">
        <f>SUM(H2:AJ2)</f>
        <v>-12390.579999999993</v>
      </c>
    </row>
    <row r="3" spans="1:42" ht="37" x14ac:dyDescent="0.2">
      <c r="A3" s="26" t="s">
        <v>14</v>
      </c>
      <c r="B3" s="2" t="s">
        <v>15</v>
      </c>
      <c r="C3" s="55" t="s">
        <v>4</v>
      </c>
      <c r="D3" s="56" t="s">
        <v>47</v>
      </c>
      <c r="E3" s="5" t="s">
        <v>4</v>
      </c>
      <c r="F3" s="6" t="s">
        <v>21</v>
      </c>
      <c r="G3" s="3" t="s">
        <v>83</v>
      </c>
      <c r="H3" s="3" t="s">
        <v>80</v>
      </c>
      <c r="I3" s="3" t="s">
        <v>81</v>
      </c>
      <c r="J3" s="3" t="s">
        <v>77</v>
      </c>
      <c r="K3" s="3" t="s">
        <v>35</v>
      </c>
      <c r="L3" s="4" t="s">
        <v>50</v>
      </c>
      <c r="M3" s="4" t="s">
        <v>54</v>
      </c>
      <c r="N3" s="4" t="s">
        <v>142</v>
      </c>
      <c r="O3" s="4" t="s">
        <v>141</v>
      </c>
      <c r="P3" s="4" t="s">
        <v>144</v>
      </c>
      <c r="Q3" s="4" t="s">
        <v>143</v>
      </c>
      <c r="R3" s="4" t="s">
        <v>145</v>
      </c>
      <c r="S3" s="4" t="s">
        <v>58</v>
      </c>
      <c r="T3" s="4" t="s">
        <v>95</v>
      </c>
      <c r="U3" s="4" t="s">
        <v>2</v>
      </c>
      <c r="V3" s="4" t="s">
        <v>146</v>
      </c>
      <c r="W3" s="4" t="s">
        <v>147</v>
      </c>
      <c r="X3" s="4" t="s">
        <v>6</v>
      </c>
      <c r="Y3" s="4" t="s">
        <v>149</v>
      </c>
      <c r="Z3" s="4" t="s">
        <v>148</v>
      </c>
      <c r="AA3" s="4" t="s">
        <v>23</v>
      </c>
      <c r="AB3" s="4" t="s">
        <v>150</v>
      </c>
      <c r="AC3" s="4" t="s">
        <v>151</v>
      </c>
      <c r="AD3" s="4" t="s">
        <v>152</v>
      </c>
      <c r="AE3" s="4" t="s">
        <v>153</v>
      </c>
      <c r="AF3" s="4" t="s">
        <v>154</v>
      </c>
      <c r="AG3" s="4" t="s">
        <v>155</v>
      </c>
      <c r="AH3" s="4" t="s">
        <v>156</v>
      </c>
      <c r="AI3" s="4" t="s">
        <v>157</v>
      </c>
      <c r="AJ3" s="4" t="s">
        <v>135</v>
      </c>
      <c r="AK3" s="4"/>
      <c r="AL3" t="s">
        <v>78</v>
      </c>
      <c r="AM3" t="s">
        <v>79</v>
      </c>
    </row>
    <row r="4" spans="1:42" x14ac:dyDescent="0.2">
      <c r="A4" s="32">
        <v>45658</v>
      </c>
      <c r="B4" s="34" t="s">
        <v>57</v>
      </c>
      <c r="C4" s="57"/>
      <c r="D4" s="58">
        <v>1903</v>
      </c>
      <c r="E4" s="30"/>
      <c r="F4" s="31">
        <v>118171.65</v>
      </c>
      <c r="G4" s="52">
        <v>3700</v>
      </c>
      <c r="H4" s="62"/>
      <c r="I4" s="62"/>
      <c r="J4" s="29"/>
      <c r="K4" s="29"/>
      <c r="AL4">
        <f>SUM(G5:AK5)</f>
        <v>-441.94</v>
      </c>
      <c r="AM4">
        <f>F4+AL4-F5</f>
        <v>0</v>
      </c>
    </row>
    <row r="5" spans="1:42" x14ac:dyDescent="0.2">
      <c r="A5" s="24">
        <v>45659</v>
      </c>
      <c r="B5" t="s">
        <v>50</v>
      </c>
      <c r="D5" s="60">
        <f>D4</f>
        <v>1903</v>
      </c>
      <c r="E5" s="37">
        <v>-441.94</v>
      </c>
      <c r="F5" s="37">
        <f>F4+E5</f>
        <v>117729.70999999999</v>
      </c>
      <c r="L5">
        <f>E5</f>
        <v>-441.94</v>
      </c>
      <c r="AL5">
        <f t="shared" ref="AL5:AL14" si="1">SUM(G6:AK6)</f>
        <v>-150</v>
      </c>
      <c r="AM5">
        <f t="shared" ref="AM5:AM14" si="2">F5+AL5-F6</f>
        <v>0</v>
      </c>
    </row>
    <row r="6" spans="1:42" x14ac:dyDescent="0.2">
      <c r="A6" s="24">
        <v>45660</v>
      </c>
      <c r="B6" t="s">
        <v>52</v>
      </c>
      <c r="D6" s="60">
        <f t="shared" ref="D6:D124" si="3">D5+C6</f>
        <v>1903</v>
      </c>
      <c r="E6" s="37">
        <v>-150</v>
      </c>
      <c r="F6" s="37">
        <f>F5+E6</f>
        <v>117579.70999999999</v>
      </c>
      <c r="H6">
        <f>E6</f>
        <v>-150</v>
      </c>
      <c r="AL6">
        <f t="shared" si="1"/>
        <v>-384.5</v>
      </c>
      <c r="AM6">
        <f t="shared" si="2"/>
        <v>0</v>
      </c>
    </row>
    <row r="7" spans="1:42" x14ac:dyDescent="0.2">
      <c r="A7" s="24">
        <v>45663</v>
      </c>
      <c r="B7" t="s">
        <v>74</v>
      </c>
      <c r="D7" s="60">
        <f t="shared" si="3"/>
        <v>1903</v>
      </c>
      <c r="E7" s="37">
        <v>-384.5</v>
      </c>
      <c r="F7" s="37">
        <f t="shared" ref="F7:F124" si="4">F6+E7</f>
        <v>117195.20999999999</v>
      </c>
      <c r="I7">
        <f>E7</f>
        <v>-384.5</v>
      </c>
      <c r="AL7">
        <f t="shared" si="1"/>
        <v>-169.9</v>
      </c>
      <c r="AM7">
        <f t="shared" si="2"/>
        <v>0</v>
      </c>
    </row>
    <row r="8" spans="1:42" x14ac:dyDescent="0.2">
      <c r="A8" s="24">
        <v>45670</v>
      </c>
      <c r="B8" t="s">
        <v>75</v>
      </c>
      <c r="D8" s="60">
        <f t="shared" si="3"/>
        <v>1903</v>
      </c>
      <c r="E8" s="37">
        <v>-169.9</v>
      </c>
      <c r="F8" s="37">
        <f t="shared" si="4"/>
        <v>117025.31</v>
      </c>
      <c r="M8">
        <f>E8</f>
        <v>-169.9</v>
      </c>
      <c r="AL8">
        <f t="shared" si="1"/>
        <v>-2450</v>
      </c>
      <c r="AM8">
        <f t="shared" si="2"/>
        <v>0</v>
      </c>
    </row>
    <row r="9" spans="1:42" x14ac:dyDescent="0.2">
      <c r="A9" s="24">
        <v>45678</v>
      </c>
      <c r="B9" t="s">
        <v>59</v>
      </c>
      <c r="D9" s="60">
        <f t="shared" si="3"/>
        <v>1903</v>
      </c>
      <c r="E9" s="37">
        <v>-2450</v>
      </c>
      <c r="F9" s="37">
        <f t="shared" si="4"/>
        <v>114575.31</v>
      </c>
      <c r="K9">
        <f>E9</f>
        <v>-2450</v>
      </c>
      <c r="AL9">
        <f t="shared" si="1"/>
        <v>-398</v>
      </c>
      <c r="AM9">
        <f t="shared" si="2"/>
        <v>0</v>
      </c>
    </row>
    <row r="10" spans="1:42" x14ac:dyDescent="0.2">
      <c r="A10" s="24">
        <v>45679</v>
      </c>
      <c r="B10" t="s">
        <v>76</v>
      </c>
      <c r="D10" s="60">
        <f t="shared" si="3"/>
        <v>1903</v>
      </c>
      <c r="E10" s="37">
        <v>-398</v>
      </c>
      <c r="F10" s="37">
        <f t="shared" si="4"/>
        <v>114177.31</v>
      </c>
      <c r="N10">
        <f>E10</f>
        <v>-398</v>
      </c>
      <c r="AL10">
        <f t="shared" si="1"/>
        <v>2450.4299999999998</v>
      </c>
      <c r="AM10">
        <f t="shared" si="2"/>
        <v>0</v>
      </c>
    </row>
    <row r="11" spans="1:42" x14ac:dyDescent="0.2">
      <c r="A11" s="24">
        <v>45681</v>
      </c>
      <c r="B11" t="s">
        <v>84</v>
      </c>
      <c r="D11" s="60">
        <f t="shared" si="3"/>
        <v>1903</v>
      </c>
      <c r="E11" s="37">
        <v>2450.4299999999998</v>
      </c>
      <c r="F11" s="37">
        <f t="shared" si="4"/>
        <v>116627.73999999999</v>
      </c>
      <c r="J11">
        <f t="shared" ref="J11:J17" si="5">E11</f>
        <v>2450.4299999999998</v>
      </c>
      <c r="AL11">
        <f t="shared" si="1"/>
        <v>519.79</v>
      </c>
      <c r="AM11">
        <f t="shared" si="2"/>
        <v>0</v>
      </c>
    </row>
    <row r="12" spans="1:42" x14ac:dyDescent="0.2">
      <c r="A12" s="24">
        <v>45684</v>
      </c>
      <c r="B12" t="s">
        <v>84</v>
      </c>
      <c r="D12" s="60">
        <f t="shared" si="3"/>
        <v>1903</v>
      </c>
      <c r="E12" s="37">
        <v>519.79</v>
      </c>
      <c r="F12" s="37">
        <f t="shared" si="4"/>
        <v>117147.52999999998</v>
      </c>
      <c r="J12">
        <f t="shared" si="5"/>
        <v>519.79</v>
      </c>
      <c r="AL12">
        <f t="shared" si="1"/>
        <v>150</v>
      </c>
      <c r="AM12">
        <f t="shared" si="2"/>
        <v>0</v>
      </c>
    </row>
    <row r="13" spans="1:42" x14ac:dyDescent="0.2">
      <c r="A13" s="24">
        <v>45684</v>
      </c>
      <c r="B13" t="s">
        <v>85</v>
      </c>
      <c r="D13" s="60">
        <f t="shared" si="3"/>
        <v>1903</v>
      </c>
      <c r="E13" s="37">
        <v>150</v>
      </c>
      <c r="F13" s="37">
        <f t="shared" si="4"/>
        <v>117297.52999999998</v>
      </c>
      <c r="J13">
        <f t="shared" si="5"/>
        <v>150</v>
      </c>
      <c r="AL13">
        <f t="shared" si="1"/>
        <v>816.81</v>
      </c>
      <c r="AM13">
        <f t="shared" si="2"/>
        <v>0</v>
      </c>
    </row>
    <row r="14" spans="1:42" x14ac:dyDescent="0.2">
      <c r="A14" s="24">
        <v>45684</v>
      </c>
      <c r="B14" t="s">
        <v>84</v>
      </c>
      <c r="D14" s="60">
        <f t="shared" si="3"/>
        <v>1903</v>
      </c>
      <c r="E14" s="37">
        <v>816.81</v>
      </c>
      <c r="F14" s="37">
        <f t="shared" si="4"/>
        <v>118114.33999999998</v>
      </c>
      <c r="J14">
        <f t="shared" si="5"/>
        <v>816.81</v>
      </c>
      <c r="AL14">
        <f t="shared" si="1"/>
        <v>148.51</v>
      </c>
      <c r="AM14">
        <f t="shared" si="2"/>
        <v>0</v>
      </c>
    </row>
    <row r="15" spans="1:42" x14ac:dyDescent="0.2">
      <c r="A15" s="24">
        <v>45684</v>
      </c>
      <c r="B15" t="s">
        <v>84</v>
      </c>
      <c r="D15" s="60">
        <f t="shared" si="3"/>
        <v>1903</v>
      </c>
      <c r="E15" s="37">
        <v>148.51</v>
      </c>
      <c r="F15" s="37">
        <f t="shared" si="4"/>
        <v>118262.84999999998</v>
      </c>
      <c r="J15">
        <f t="shared" si="5"/>
        <v>148.51</v>
      </c>
      <c r="AL15">
        <f t="shared" ref="AL15:AL48" si="6">SUM(G16:AK16)</f>
        <v>1559.36</v>
      </c>
      <c r="AM15">
        <f t="shared" ref="AM15:AM49" si="7">F15+AL15-F16</f>
        <v>0</v>
      </c>
    </row>
    <row r="16" spans="1:42" x14ac:dyDescent="0.2">
      <c r="A16" s="24">
        <v>45685</v>
      </c>
      <c r="B16" t="s">
        <v>84</v>
      </c>
      <c r="D16" s="60">
        <f t="shared" si="3"/>
        <v>1903</v>
      </c>
      <c r="E16" s="37">
        <v>1559.36</v>
      </c>
      <c r="F16" s="37">
        <f t="shared" si="4"/>
        <v>119822.20999999998</v>
      </c>
      <c r="J16">
        <f t="shared" si="5"/>
        <v>1559.36</v>
      </c>
      <c r="AL16">
        <f t="shared" si="6"/>
        <v>1072.25</v>
      </c>
      <c r="AM16">
        <f t="shared" si="7"/>
        <v>0</v>
      </c>
    </row>
    <row r="17" spans="1:39" x14ac:dyDescent="0.2">
      <c r="A17" s="24">
        <v>45686</v>
      </c>
      <c r="B17" t="s">
        <v>84</v>
      </c>
      <c r="D17" s="60">
        <f t="shared" si="3"/>
        <v>1903</v>
      </c>
      <c r="E17" s="37">
        <v>1072.25</v>
      </c>
      <c r="F17" s="37">
        <f t="shared" si="4"/>
        <v>120894.45999999998</v>
      </c>
      <c r="J17">
        <f t="shared" si="5"/>
        <v>1072.25</v>
      </c>
      <c r="AL17">
        <f t="shared" si="6"/>
        <v>-2428.75</v>
      </c>
      <c r="AM17">
        <f t="shared" si="7"/>
        <v>0</v>
      </c>
    </row>
    <row r="18" spans="1:39" x14ac:dyDescent="0.2">
      <c r="A18" s="24">
        <v>45686</v>
      </c>
      <c r="B18" t="s">
        <v>60</v>
      </c>
      <c r="D18" s="60">
        <f t="shared" si="3"/>
        <v>1903</v>
      </c>
      <c r="E18" s="37">
        <v>-2428.75</v>
      </c>
      <c r="F18" s="37">
        <f t="shared" si="4"/>
        <v>118465.70999999998</v>
      </c>
      <c r="K18">
        <f>E18</f>
        <v>-2428.75</v>
      </c>
      <c r="AL18">
        <f t="shared" si="6"/>
        <v>222.77</v>
      </c>
      <c r="AM18">
        <f t="shared" si="7"/>
        <v>0</v>
      </c>
    </row>
    <row r="19" spans="1:39" x14ac:dyDescent="0.2">
      <c r="A19" s="24">
        <v>45687</v>
      </c>
      <c r="B19" t="s">
        <v>84</v>
      </c>
      <c r="D19" s="60">
        <f t="shared" si="3"/>
        <v>1903</v>
      </c>
      <c r="E19" s="37">
        <v>222.77</v>
      </c>
      <c r="F19" s="37">
        <f t="shared" si="4"/>
        <v>118688.47999999998</v>
      </c>
      <c r="J19">
        <f>E19</f>
        <v>222.77</v>
      </c>
      <c r="AL19">
        <f t="shared" si="6"/>
        <v>149.51</v>
      </c>
      <c r="AM19">
        <f t="shared" si="7"/>
        <v>0</v>
      </c>
    </row>
    <row r="20" spans="1:39" x14ac:dyDescent="0.2">
      <c r="A20" s="24">
        <v>45688</v>
      </c>
      <c r="B20" t="s">
        <v>84</v>
      </c>
      <c r="D20" s="60">
        <f t="shared" si="3"/>
        <v>1903</v>
      </c>
      <c r="E20" s="37">
        <v>149.51</v>
      </c>
      <c r="F20" s="37">
        <f t="shared" si="4"/>
        <v>118837.98999999998</v>
      </c>
      <c r="J20">
        <f>E20</f>
        <v>149.51</v>
      </c>
      <c r="AL20">
        <f t="shared" si="6"/>
        <v>150</v>
      </c>
      <c r="AM20">
        <f t="shared" si="7"/>
        <v>0</v>
      </c>
    </row>
    <row r="21" spans="1:39" x14ac:dyDescent="0.2">
      <c r="A21" s="24">
        <v>45688</v>
      </c>
      <c r="B21" t="s">
        <v>86</v>
      </c>
      <c r="D21" s="60">
        <f t="shared" si="3"/>
        <v>1903</v>
      </c>
      <c r="E21" s="37">
        <v>150</v>
      </c>
      <c r="F21" s="37">
        <f t="shared" si="4"/>
        <v>118987.98999999998</v>
      </c>
      <c r="J21">
        <f>E21</f>
        <v>150</v>
      </c>
      <c r="AL21">
        <f t="shared" si="6"/>
        <v>148.51</v>
      </c>
      <c r="AM21">
        <f t="shared" si="7"/>
        <v>0</v>
      </c>
    </row>
    <row r="22" spans="1:39" x14ac:dyDescent="0.2">
      <c r="A22" s="24">
        <v>45691</v>
      </c>
      <c r="B22" t="s">
        <v>84</v>
      </c>
      <c r="D22" s="60">
        <f t="shared" si="3"/>
        <v>1903</v>
      </c>
      <c r="E22" s="37">
        <v>148.51</v>
      </c>
      <c r="F22" s="37">
        <f t="shared" si="4"/>
        <v>119136.49999999997</v>
      </c>
      <c r="J22">
        <f>E22</f>
        <v>148.51</v>
      </c>
      <c r="AL22">
        <f t="shared" si="6"/>
        <v>-482.79</v>
      </c>
      <c r="AM22">
        <f t="shared" si="7"/>
        <v>0</v>
      </c>
    </row>
    <row r="23" spans="1:39" x14ac:dyDescent="0.2">
      <c r="A23" s="24">
        <v>45691</v>
      </c>
      <c r="B23" t="s">
        <v>50</v>
      </c>
      <c r="D23" s="60">
        <f t="shared" si="3"/>
        <v>1903</v>
      </c>
      <c r="E23" s="37">
        <v>-482.79</v>
      </c>
      <c r="F23" s="37">
        <f t="shared" si="4"/>
        <v>118653.70999999998</v>
      </c>
      <c r="L23">
        <f>E23</f>
        <v>-482.79</v>
      </c>
      <c r="AL23">
        <f t="shared" si="6"/>
        <v>227.71</v>
      </c>
      <c r="AM23">
        <f t="shared" si="7"/>
        <v>0</v>
      </c>
    </row>
    <row r="24" spans="1:39" x14ac:dyDescent="0.2">
      <c r="A24" s="24">
        <v>45693</v>
      </c>
      <c r="B24" t="s">
        <v>84</v>
      </c>
      <c r="D24" s="60">
        <f t="shared" si="3"/>
        <v>1903</v>
      </c>
      <c r="E24" s="37">
        <v>227.71</v>
      </c>
      <c r="F24" s="37">
        <f t="shared" si="4"/>
        <v>118881.41999999998</v>
      </c>
      <c r="J24">
        <f t="shared" ref="J24:J29" si="8">E24</f>
        <v>227.71</v>
      </c>
      <c r="AL24">
        <f t="shared" si="6"/>
        <v>148.51</v>
      </c>
      <c r="AM24">
        <f t="shared" si="7"/>
        <v>0</v>
      </c>
    </row>
    <row r="25" spans="1:39" x14ac:dyDescent="0.2">
      <c r="A25" s="24">
        <v>45694</v>
      </c>
      <c r="B25" t="s">
        <v>84</v>
      </c>
      <c r="D25" s="60">
        <f t="shared" si="3"/>
        <v>1903</v>
      </c>
      <c r="E25" s="37">
        <v>148.51</v>
      </c>
      <c r="F25" s="37">
        <f t="shared" si="4"/>
        <v>119029.92999999998</v>
      </c>
      <c r="J25">
        <f t="shared" si="8"/>
        <v>148.51</v>
      </c>
      <c r="AL25">
        <f t="shared" si="6"/>
        <v>148.51</v>
      </c>
      <c r="AM25">
        <f t="shared" si="7"/>
        <v>0</v>
      </c>
    </row>
    <row r="26" spans="1:39" x14ac:dyDescent="0.2">
      <c r="A26" s="24">
        <v>45698</v>
      </c>
      <c r="B26" t="s">
        <v>84</v>
      </c>
      <c r="D26" s="60">
        <f t="shared" si="3"/>
        <v>1903</v>
      </c>
      <c r="E26" s="37">
        <v>148.51</v>
      </c>
      <c r="F26" s="37">
        <f t="shared" si="4"/>
        <v>119178.43999999997</v>
      </c>
      <c r="J26">
        <f t="shared" si="8"/>
        <v>148.51</v>
      </c>
      <c r="AL26">
        <f t="shared" si="6"/>
        <v>148.51</v>
      </c>
      <c r="AM26">
        <f t="shared" si="7"/>
        <v>0</v>
      </c>
    </row>
    <row r="27" spans="1:39" x14ac:dyDescent="0.2">
      <c r="A27" s="24">
        <v>45698</v>
      </c>
      <c r="B27" t="s">
        <v>84</v>
      </c>
      <c r="D27" s="60">
        <f t="shared" si="3"/>
        <v>1903</v>
      </c>
      <c r="E27" s="37">
        <v>148.51</v>
      </c>
      <c r="F27" s="37">
        <f t="shared" si="4"/>
        <v>119326.94999999997</v>
      </c>
      <c r="J27">
        <f t="shared" si="8"/>
        <v>148.51</v>
      </c>
      <c r="AL27">
        <f t="shared" si="6"/>
        <v>148.51</v>
      </c>
      <c r="AM27">
        <f t="shared" si="7"/>
        <v>0</v>
      </c>
    </row>
    <row r="28" spans="1:39" x14ac:dyDescent="0.2">
      <c r="A28" s="24">
        <v>45706</v>
      </c>
      <c r="B28" t="s">
        <v>84</v>
      </c>
      <c r="D28" s="60">
        <f t="shared" si="3"/>
        <v>1903</v>
      </c>
      <c r="E28" s="37">
        <v>148.51</v>
      </c>
      <c r="F28" s="37">
        <f t="shared" si="4"/>
        <v>119475.45999999996</v>
      </c>
      <c r="J28">
        <f t="shared" si="8"/>
        <v>148.51</v>
      </c>
      <c r="AL28">
        <f t="shared" si="6"/>
        <v>148.51</v>
      </c>
      <c r="AM28">
        <f t="shared" si="7"/>
        <v>0</v>
      </c>
    </row>
    <row r="29" spans="1:39" x14ac:dyDescent="0.2">
      <c r="A29" s="24">
        <v>45707</v>
      </c>
      <c r="B29" t="s">
        <v>84</v>
      </c>
      <c r="D29" s="60">
        <f t="shared" si="3"/>
        <v>1903</v>
      </c>
      <c r="E29" s="37">
        <v>148.51</v>
      </c>
      <c r="F29" s="37">
        <f t="shared" si="4"/>
        <v>119623.96999999996</v>
      </c>
      <c r="J29">
        <f t="shared" si="8"/>
        <v>148.51</v>
      </c>
      <c r="AL29">
        <f t="shared" si="6"/>
        <v>-1430.2</v>
      </c>
      <c r="AM29">
        <f t="shared" si="7"/>
        <v>0</v>
      </c>
    </row>
    <row r="30" spans="1:39" x14ac:dyDescent="0.2">
      <c r="A30" s="24">
        <v>45712</v>
      </c>
      <c r="B30" t="s">
        <v>87</v>
      </c>
      <c r="D30" s="60">
        <f t="shared" si="3"/>
        <v>1903</v>
      </c>
      <c r="E30" s="37">
        <v>-1430.2</v>
      </c>
      <c r="F30" s="37">
        <f t="shared" si="4"/>
        <v>118193.76999999996</v>
      </c>
      <c r="R30">
        <f>E30</f>
        <v>-1430.2</v>
      </c>
      <c r="AL30">
        <f t="shared" si="6"/>
        <v>-272.25</v>
      </c>
      <c r="AM30">
        <f t="shared" si="7"/>
        <v>0</v>
      </c>
    </row>
    <row r="31" spans="1:39" x14ac:dyDescent="0.2">
      <c r="A31" s="24">
        <v>45715</v>
      </c>
      <c r="B31" t="s">
        <v>48</v>
      </c>
      <c r="D31" s="60">
        <f t="shared" si="3"/>
        <v>1903</v>
      </c>
      <c r="E31" s="37">
        <v>-272.25</v>
      </c>
      <c r="F31" s="37">
        <f t="shared" si="4"/>
        <v>117921.51999999996</v>
      </c>
      <c r="N31">
        <f>E31</f>
        <v>-272.25</v>
      </c>
      <c r="AL31">
        <f t="shared" si="6"/>
        <v>-580.4</v>
      </c>
      <c r="AM31">
        <f t="shared" si="7"/>
        <v>0</v>
      </c>
    </row>
    <row r="32" spans="1:39" x14ac:dyDescent="0.2">
      <c r="A32" s="24">
        <v>45719</v>
      </c>
      <c r="B32" t="s">
        <v>75</v>
      </c>
      <c r="D32" s="60">
        <f t="shared" si="3"/>
        <v>1903</v>
      </c>
      <c r="E32" s="37">
        <v>-580.4</v>
      </c>
      <c r="F32" s="37">
        <f t="shared" si="4"/>
        <v>117341.11999999997</v>
      </c>
      <c r="K32">
        <f>E32</f>
        <v>-580.4</v>
      </c>
      <c r="AL32">
        <f t="shared" si="6"/>
        <v>415.84</v>
      </c>
      <c r="AM32">
        <f t="shared" si="7"/>
        <v>0</v>
      </c>
    </row>
    <row r="33" spans="1:39" x14ac:dyDescent="0.2">
      <c r="A33" s="24">
        <v>45719</v>
      </c>
      <c r="B33" t="s">
        <v>84</v>
      </c>
      <c r="D33" s="60">
        <f t="shared" si="3"/>
        <v>1903</v>
      </c>
      <c r="E33" s="37">
        <v>415.84</v>
      </c>
      <c r="F33" s="37">
        <f t="shared" si="4"/>
        <v>117756.95999999996</v>
      </c>
      <c r="O33">
        <f>E33</f>
        <v>415.84</v>
      </c>
      <c r="AL33">
        <f t="shared" si="6"/>
        <v>-466.63</v>
      </c>
      <c r="AM33">
        <f t="shared" si="7"/>
        <v>0</v>
      </c>
    </row>
    <row r="34" spans="1:39" x14ac:dyDescent="0.2">
      <c r="A34" s="24">
        <v>45719</v>
      </c>
      <c r="B34" t="s">
        <v>50</v>
      </c>
      <c r="D34" s="60">
        <f t="shared" si="3"/>
        <v>1903</v>
      </c>
      <c r="E34" s="37">
        <v>-466.63</v>
      </c>
      <c r="F34" s="37">
        <f t="shared" si="4"/>
        <v>117290.32999999996</v>
      </c>
      <c r="L34">
        <f>E34</f>
        <v>-466.63</v>
      </c>
      <c r="AL34">
        <f t="shared" si="6"/>
        <v>-1480.01</v>
      </c>
      <c r="AM34">
        <f t="shared" si="7"/>
        <v>0</v>
      </c>
    </row>
    <row r="35" spans="1:39" x14ac:dyDescent="0.2">
      <c r="A35" s="24">
        <v>45719</v>
      </c>
      <c r="B35" t="s">
        <v>88</v>
      </c>
      <c r="D35" s="60">
        <f t="shared" si="3"/>
        <v>1903</v>
      </c>
      <c r="E35" s="37">
        <v>-1480.01</v>
      </c>
      <c r="F35" s="37">
        <f t="shared" si="4"/>
        <v>115810.31999999996</v>
      </c>
      <c r="Q35">
        <f>E35</f>
        <v>-1480.01</v>
      </c>
      <c r="AL35">
        <f t="shared" si="6"/>
        <v>39.6</v>
      </c>
      <c r="AM35">
        <f t="shared" si="7"/>
        <v>0</v>
      </c>
    </row>
    <row r="36" spans="1:39" x14ac:dyDescent="0.2">
      <c r="A36" s="24">
        <v>45721</v>
      </c>
      <c r="B36" t="s">
        <v>84</v>
      </c>
      <c r="D36" s="60">
        <f t="shared" si="3"/>
        <v>1903</v>
      </c>
      <c r="E36" s="37">
        <v>39.6</v>
      </c>
      <c r="F36" s="37">
        <f t="shared" si="4"/>
        <v>115849.91999999997</v>
      </c>
      <c r="O36">
        <f>E36</f>
        <v>39.6</v>
      </c>
      <c r="AL36">
        <f t="shared" si="6"/>
        <v>-968</v>
      </c>
      <c r="AM36">
        <f t="shared" si="7"/>
        <v>0</v>
      </c>
    </row>
    <row r="37" spans="1:39" x14ac:dyDescent="0.2">
      <c r="A37" s="24">
        <v>45723</v>
      </c>
      <c r="B37" t="s">
        <v>89</v>
      </c>
      <c r="D37" s="60">
        <f t="shared" si="3"/>
        <v>1903</v>
      </c>
      <c r="E37" s="37">
        <v>-968</v>
      </c>
      <c r="F37" s="37">
        <f t="shared" si="4"/>
        <v>114881.91999999997</v>
      </c>
      <c r="R37">
        <f>E37</f>
        <v>-968</v>
      </c>
      <c r="AL37">
        <f t="shared" si="6"/>
        <v>-1627.5</v>
      </c>
      <c r="AM37">
        <f t="shared" si="7"/>
        <v>0</v>
      </c>
    </row>
    <row r="38" spans="1:39" x14ac:dyDescent="0.2">
      <c r="A38" s="24">
        <v>45726</v>
      </c>
      <c r="B38" t="s">
        <v>33</v>
      </c>
      <c r="D38" s="60">
        <f t="shared" si="3"/>
        <v>1903</v>
      </c>
      <c r="E38" s="37">
        <v>-1627.5</v>
      </c>
      <c r="F38" s="37">
        <f t="shared" si="4"/>
        <v>113254.41999999997</v>
      </c>
      <c r="N38">
        <f>E38</f>
        <v>-1627.5</v>
      </c>
      <c r="AL38">
        <f t="shared" si="6"/>
        <v>150</v>
      </c>
      <c r="AM38">
        <f t="shared" si="7"/>
        <v>0</v>
      </c>
    </row>
    <row r="39" spans="1:39" x14ac:dyDescent="0.2">
      <c r="A39" s="24">
        <v>45728</v>
      </c>
      <c r="B39" t="s">
        <v>91</v>
      </c>
      <c r="D39" s="60">
        <f t="shared" si="3"/>
        <v>1903</v>
      </c>
      <c r="E39" s="37">
        <v>150</v>
      </c>
      <c r="F39" s="37">
        <f t="shared" si="4"/>
        <v>113404.41999999997</v>
      </c>
      <c r="J39">
        <f>E39</f>
        <v>150</v>
      </c>
      <c r="AL39">
        <f t="shared" si="6"/>
        <v>74.260000000000005</v>
      </c>
      <c r="AM39">
        <f t="shared" si="7"/>
        <v>0</v>
      </c>
    </row>
    <row r="40" spans="1:39" x14ac:dyDescent="0.2">
      <c r="A40" s="24">
        <v>45729</v>
      </c>
      <c r="B40" t="s">
        <v>84</v>
      </c>
      <c r="D40" s="60">
        <f t="shared" si="3"/>
        <v>1903</v>
      </c>
      <c r="E40" s="37">
        <v>74.260000000000005</v>
      </c>
      <c r="F40" s="37">
        <f t="shared" si="4"/>
        <v>113478.67999999996</v>
      </c>
      <c r="J40">
        <f>E40</f>
        <v>74.260000000000005</v>
      </c>
      <c r="AL40">
        <f t="shared" si="6"/>
        <v>295.04000000000002</v>
      </c>
      <c r="AM40">
        <f t="shared" si="7"/>
        <v>0</v>
      </c>
    </row>
    <row r="41" spans="1:39" x14ac:dyDescent="0.2">
      <c r="A41" s="24">
        <v>45729</v>
      </c>
      <c r="B41" t="s">
        <v>55</v>
      </c>
      <c r="D41" s="60">
        <f t="shared" si="3"/>
        <v>1903</v>
      </c>
      <c r="E41" s="37">
        <v>295.04000000000002</v>
      </c>
      <c r="F41" s="37">
        <f t="shared" si="4"/>
        <v>113773.71999999996</v>
      </c>
      <c r="J41">
        <f>E41</f>
        <v>295.04000000000002</v>
      </c>
      <c r="AL41">
        <f t="shared" si="6"/>
        <v>2659.89</v>
      </c>
      <c r="AM41">
        <f t="shared" si="7"/>
        <v>0</v>
      </c>
    </row>
    <row r="42" spans="1:39" x14ac:dyDescent="0.2">
      <c r="A42" s="24">
        <v>45733</v>
      </c>
      <c r="B42" t="s">
        <v>58</v>
      </c>
      <c r="D42" s="60">
        <f t="shared" si="3"/>
        <v>1903</v>
      </c>
      <c r="E42" s="37">
        <v>2659.89</v>
      </c>
      <c r="F42" s="37">
        <f t="shared" si="4"/>
        <v>116433.60999999996</v>
      </c>
      <c r="S42">
        <f>E42</f>
        <v>2659.89</v>
      </c>
      <c r="AL42">
        <f t="shared" si="6"/>
        <v>-1341.09</v>
      </c>
      <c r="AM42">
        <f t="shared" si="7"/>
        <v>0</v>
      </c>
    </row>
    <row r="43" spans="1:39" x14ac:dyDescent="0.2">
      <c r="A43" s="24">
        <v>45733</v>
      </c>
      <c r="B43" t="s">
        <v>92</v>
      </c>
      <c r="D43" s="60">
        <f t="shared" si="3"/>
        <v>1903</v>
      </c>
      <c r="E43" s="37">
        <v>-1341.09</v>
      </c>
      <c r="F43" s="37">
        <f t="shared" si="4"/>
        <v>115092.51999999996</v>
      </c>
      <c r="N43">
        <f>E43</f>
        <v>-1341.09</v>
      </c>
      <c r="AL43">
        <f t="shared" si="6"/>
        <v>222.77</v>
      </c>
      <c r="AM43">
        <f t="shared" si="7"/>
        <v>0</v>
      </c>
    </row>
    <row r="44" spans="1:39" x14ac:dyDescent="0.2">
      <c r="A44" s="24">
        <v>45735</v>
      </c>
      <c r="B44" t="s">
        <v>84</v>
      </c>
      <c r="D44" s="60">
        <f t="shared" si="3"/>
        <v>1903</v>
      </c>
      <c r="E44" s="37">
        <v>222.77</v>
      </c>
      <c r="F44" s="37">
        <f t="shared" si="4"/>
        <v>115315.28999999996</v>
      </c>
      <c r="J44">
        <f>E44</f>
        <v>222.77</v>
      </c>
      <c r="AL44">
        <f t="shared" si="6"/>
        <v>147.52000000000001</v>
      </c>
      <c r="AM44">
        <f t="shared" si="7"/>
        <v>0</v>
      </c>
    </row>
    <row r="45" spans="1:39" x14ac:dyDescent="0.2">
      <c r="A45" s="24">
        <v>45743</v>
      </c>
      <c r="B45" t="s">
        <v>55</v>
      </c>
      <c r="D45" s="60">
        <f t="shared" si="3"/>
        <v>1903</v>
      </c>
      <c r="E45" s="37">
        <v>147.52000000000001</v>
      </c>
      <c r="F45" s="37">
        <f t="shared" si="4"/>
        <v>115462.80999999997</v>
      </c>
      <c r="J45">
        <f>E45</f>
        <v>147.52000000000001</v>
      </c>
      <c r="AL45">
        <f t="shared" si="6"/>
        <v>-370.8</v>
      </c>
      <c r="AM45">
        <f t="shared" si="7"/>
        <v>0</v>
      </c>
    </row>
    <row r="46" spans="1:39" x14ac:dyDescent="0.2">
      <c r="A46" s="24">
        <v>45748</v>
      </c>
      <c r="B46" t="s">
        <v>93</v>
      </c>
      <c r="D46" s="60">
        <f t="shared" si="3"/>
        <v>1903</v>
      </c>
      <c r="E46" s="37">
        <v>-370.8</v>
      </c>
      <c r="F46" s="37">
        <f t="shared" si="4"/>
        <v>115092.00999999997</v>
      </c>
      <c r="L46">
        <f>E46</f>
        <v>-370.8</v>
      </c>
      <c r="AL46">
        <f t="shared" si="6"/>
        <v>-150</v>
      </c>
      <c r="AM46">
        <f t="shared" si="7"/>
        <v>0</v>
      </c>
    </row>
    <row r="47" spans="1:39" x14ac:dyDescent="0.2">
      <c r="A47" s="24">
        <v>45751</v>
      </c>
      <c r="B47" t="s">
        <v>52</v>
      </c>
      <c r="D47" s="60">
        <f t="shared" si="3"/>
        <v>1903</v>
      </c>
      <c r="E47" s="37">
        <v>-150</v>
      </c>
      <c r="F47" s="37">
        <f t="shared" si="4"/>
        <v>114942.00999999997</v>
      </c>
      <c r="H47">
        <f>E47</f>
        <v>-150</v>
      </c>
      <c r="AL47">
        <f>SUM(G48:AK48)</f>
        <v>-143.80000000000001</v>
      </c>
      <c r="AM47">
        <f>F47+AL47-F48</f>
        <v>0</v>
      </c>
    </row>
    <row r="48" spans="1:39" x14ac:dyDescent="0.2">
      <c r="A48" s="24">
        <v>45769</v>
      </c>
      <c r="B48" t="s">
        <v>51</v>
      </c>
      <c r="D48" s="60">
        <f>D47+C48</f>
        <v>1903</v>
      </c>
      <c r="E48" s="37">
        <v>-143.80000000000001</v>
      </c>
      <c r="F48" s="37">
        <f>F47+E48</f>
        <v>114798.20999999996</v>
      </c>
      <c r="T48">
        <f>E48</f>
        <v>-143.80000000000001</v>
      </c>
      <c r="AL48">
        <f t="shared" si="6"/>
        <v>-642</v>
      </c>
      <c r="AM48">
        <f t="shared" si="7"/>
        <v>0</v>
      </c>
    </row>
    <row r="49" spans="1:39" x14ac:dyDescent="0.2">
      <c r="A49" s="24">
        <v>45769</v>
      </c>
      <c r="B49" t="s">
        <v>94</v>
      </c>
      <c r="D49" s="60">
        <f t="shared" si="3"/>
        <v>1903</v>
      </c>
      <c r="E49" s="37">
        <v>-642</v>
      </c>
      <c r="F49" s="37">
        <f t="shared" si="4"/>
        <v>114156.20999999996</v>
      </c>
      <c r="T49">
        <f>E49</f>
        <v>-642</v>
      </c>
      <c r="AL49">
        <f>SUM(G50:AK50)</f>
        <v>-961.93</v>
      </c>
      <c r="AM49">
        <f t="shared" si="7"/>
        <v>0</v>
      </c>
    </row>
    <row r="50" spans="1:39" x14ac:dyDescent="0.2">
      <c r="A50" s="24">
        <v>45775</v>
      </c>
      <c r="B50" t="s">
        <v>96</v>
      </c>
      <c r="D50" s="60">
        <f t="shared" si="3"/>
        <v>1903</v>
      </c>
      <c r="E50" s="37">
        <v>-961.93</v>
      </c>
      <c r="F50" s="37">
        <f t="shared" si="4"/>
        <v>113194.27999999997</v>
      </c>
      <c r="U50">
        <f>E50</f>
        <v>-961.93</v>
      </c>
      <c r="AL50">
        <f t="shared" ref="AL50:AL59" si="9">SUM(G51:AK51)</f>
        <v>-94.95</v>
      </c>
      <c r="AM50">
        <f t="shared" ref="AM50:AM59" si="10">F50+AL50-F51</f>
        <v>0</v>
      </c>
    </row>
    <row r="51" spans="1:39" x14ac:dyDescent="0.2">
      <c r="A51" s="24">
        <v>45775</v>
      </c>
      <c r="B51" t="s">
        <v>97</v>
      </c>
      <c r="D51" s="60">
        <f t="shared" si="3"/>
        <v>1903</v>
      </c>
      <c r="E51" s="37">
        <v>-94.95</v>
      </c>
      <c r="F51" s="37">
        <f t="shared" si="4"/>
        <v>113099.32999999997</v>
      </c>
      <c r="U51">
        <f>E51</f>
        <v>-94.95</v>
      </c>
      <c r="AL51">
        <f t="shared" si="9"/>
        <v>-220</v>
      </c>
      <c r="AM51">
        <f t="shared" si="10"/>
        <v>-220</v>
      </c>
    </row>
    <row r="52" spans="1:39" x14ac:dyDescent="0.2">
      <c r="A52" s="24">
        <v>45775</v>
      </c>
      <c r="B52" t="s">
        <v>97</v>
      </c>
      <c r="C52" s="59">
        <v>-220</v>
      </c>
      <c r="D52" s="60">
        <f t="shared" si="3"/>
        <v>1683</v>
      </c>
      <c r="E52" s="37">
        <v>0</v>
      </c>
      <c r="F52" s="37">
        <f t="shared" si="4"/>
        <v>113099.32999999997</v>
      </c>
      <c r="U52">
        <f>C52</f>
        <v>-220</v>
      </c>
      <c r="AL52">
        <f>SUM(G53:AK53)</f>
        <v>203</v>
      </c>
      <c r="AM52">
        <f>F52+AL52-F53</f>
        <v>0</v>
      </c>
    </row>
    <row r="53" spans="1:39" x14ac:dyDescent="0.2">
      <c r="A53" s="24">
        <v>45777</v>
      </c>
      <c r="B53" t="s">
        <v>98</v>
      </c>
      <c r="D53" s="60">
        <f>D52+C53</f>
        <v>1683</v>
      </c>
      <c r="E53" s="37">
        <v>203</v>
      </c>
      <c r="F53" s="37">
        <f>F52+E53</f>
        <v>113302.32999999997</v>
      </c>
      <c r="W53">
        <f>E53</f>
        <v>203</v>
      </c>
      <c r="AL53">
        <f t="shared" si="9"/>
        <v>-332.04</v>
      </c>
      <c r="AM53">
        <f t="shared" si="10"/>
        <v>0</v>
      </c>
    </row>
    <row r="54" spans="1:39" x14ac:dyDescent="0.2">
      <c r="A54" s="24">
        <v>45413</v>
      </c>
      <c r="B54" t="s">
        <v>93</v>
      </c>
      <c r="D54" s="60">
        <f t="shared" si="3"/>
        <v>1683</v>
      </c>
      <c r="E54" s="37">
        <v>-332.04</v>
      </c>
      <c r="F54" s="37">
        <f t="shared" si="4"/>
        <v>112970.28999999998</v>
      </c>
      <c r="L54">
        <f>E54</f>
        <v>-332.04</v>
      </c>
      <c r="AL54">
        <f t="shared" si="9"/>
        <v>-1260.1099999999999</v>
      </c>
      <c r="AM54">
        <f t="shared" si="10"/>
        <v>0</v>
      </c>
    </row>
    <row r="55" spans="1:39" x14ac:dyDescent="0.2">
      <c r="A55" s="24">
        <v>45778</v>
      </c>
      <c r="B55" t="s">
        <v>99</v>
      </c>
      <c r="D55" s="60">
        <f t="shared" si="3"/>
        <v>1683</v>
      </c>
      <c r="E55" s="37">
        <v>-1260.1099999999999</v>
      </c>
      <c r="F55" s="37">
        <f t="shared" si="4"/>
        <v>111710.17999999998</v>
      </c>
      <c r="X55">
        <f>E55</f>
        <v>-1260.1099999999999</v>
      </c>
      <c r="AL55">
        <f t="shared" si="9"/>
        <v>-4794.67</v>
      </c>
      <c r="AM55">
        <f t="shared" si="10"/>
        <v>0</v>
      </c>
    </row>
    <row r="56" spans="1:39" x14ac:dyDescent="0.2">
      <c r="A56" s="24">
        <v>45778</v>
      </c>
      <c r="B56" t="s">
        <v>99</v>
      </c>
      <c r="D56" s="60">
        <f t="shared" si="3"/>
        <v>1683</v>
      </c>
      <c r="E56" s="37">
        <v>-4794.67</v>
      </c>
      <c r="F56" s="37">
        <f t="shared" si="4"/>
        <v>106915.50999999998</v>
      </c>
      <c r="X56">
        <f>E56</f>
        <v>-4794.67</v>
      </c>
      <c r="AL56">
        <f t="shared" si="9"/>
        <v>520</v>
      </c>
      <c r="AM56">
        <f t="shared" si="10"/>
        <v>520</v>
      </c>
    </row>
    <row r="57" spans="1:39" x14ac:dyDescent="0.2">
      <c r="A57" s="24">
        <v>45779</v>
      </c>
      <c r="B57" t="s">
        <v>166</v>
      </c>
      <c r="C57" s="59">
        <v>520</v>
      </c>
      <c r="D57" s="60">
        <f t="shared" si="3"/>
        <v>2203</v>
      </c>
      <c r="E57" s="37">
        <v>0</v>
      </c>
      <c r="F57" s="37">
        <f t="shared" si="4"/>
        <v>106915.50999999998</v>
      </c>
      <c r="U57">
        <f>C57</f>
        <v>520</v>
      </c>
      <c r="AL57">
        <f t="shared" si="9"/>
        <v>953</v>
      </c>
      <c r="AM57">
        <f t="shared" si="10"/>
        <v>953</v>
      </c>
    </row>
    <row r="58" spans="1:39" x14ac:dyDescent="0.2">
      <c r="A58" s="24">
        <v>45780</v>
      </c>
      <c r="B58" t="s">
        <v>109</v>
      </c>
      <c r="C58" s="59">
        <v>953</v>
      </c>
      <c r="D58" s="60">
        <f t="shared" si="3"/>
        <v>3156</v>
      </c>
      <c r="E58" s="37">
        <v>0</v>
      </c>
      <c r="F58" s="37">
        <f t="shared" si="4"/>
        <v>106915.50999999998</v>
      </c>
      <c r="W58">
        <f>C58</f>
        <v>953</v>
      </c>
      <c r="AL58">
        <f t="shared" si="9"/>
        <v>1084.0899999999999</v>
      </c>
      <c r="AM58">
        <f t="shared" si="10"/>
        <v>0</v>
      </c>
    </row>
    <row r="59" spans="1:39" x14ac:dyDescent="0.2">
      <c r="A59" s="24">
        <v>45782</v>
      </c>
      <c r="B59" t="s">
        <v>84</v>
      </c>
      <c r="D59" s="60">
        <f t="shared" si="3"/>
        <v>3156</v>
      </c>
      <c r="E59" s="37">
        <v>1084.0899999999999</v>
      </c>
      <c r="F59" s="37">
        <f t="shared" si="4"/>
        <v>107999.59999999998</v>
      </c>
      <c r="W59">
        <f>E59</f>
        <v>1084.0899999999999</v>
      </c>
      <c r="AL59">
        <f t="shared" si="9"/>
        <v>99.01</v>
      </c>
      <c r="AM59">
        <f t="shared" si="10"/>
        <v>0</v>
      </c>
    </row>
    <row r="60" spans="1:39" x14ac:dyDescent="0.2">
      <c r="A60" s="24">
        <v>45786</v>
      </c>
      <c r="B60" t="s">
        <v>84</v>
      </c>
      <c r="D60" s="60">
        <f t="shared" si="3"/>
        <v>3156</v>
      </c>
      <c r="E60" s="37">
        <v>99.01</v>
      </c>
      <c r="F60" s="37">
        <f t="shared" si="4"/>
        <v>108098.60999999997</v>
      </c>
      <c r="W60">
        <f>E60</f>
        <v>99.01</v>
      </c>
      <c r="AL60">
        <f t="shared" ref="AL60:AL98" si="11">SUM(G61:AK61)</f>
        <v>800</v>
      </c>
      <c r="AM60">
        <f t="shared" ref="AM60:AM109" si="12">F60+AL60-F61</f>
        <v>0</v>
      </c>
    </row>
    <row r="61" spans="1:39" x14ac:dyDescent="0.2">
      <c r="A61" s="24">
        <v>45790</v>
      </c>
      <c r="B61" t="s">
        <v>100</v>
      </c>
      <c r="D61" s="60">
        <f t="shared" si="3"/>
        <v>3156</v>
      </c>
      <c r="E61" s="37">
        <v>800</v>
      </c>
      <c r="F61" s="37">
        <f t="shared" si="4"/>
        <v>108898.60999999997</v>
      </c>
      <c r="W61">
        <f>E61</f>
        <v>800</v>
      </c>
      <c r="AL61">
        <f t="shared" si="11"/>
        <v>-4651.92</v>
      </c>
      <c r="AM61">
        <f t="shared" si="12"/>
        <v>0</v>
      </c>
    </row>
    <row r="62" spans="1:39" x14ac:dyDescent="0.2">
      <c r="A62" s="24">
        <v>45793</v>
      </c>
      <c r="B62" t="s">
        <v>101</v>
      </c>
      <c r="D62" s="60">
        <f t="shared" si="3"/>
        <v>3156</v>
      </c>
      <c r="E62" s="37">
        <v>-4651.92</v>
      </c>
      <c r="F62" s="37">
        <f t="shared" si="4"/>
        <v>104246.68999999997</v>
      </c>
      <c r="V62">
        <f>E62</f>
        <v>-4651.92</v>
      </c>
      <c r="AL62">
        <f t="shared" si="11"/>
        <v>800</v>
      </c>
      <c r="AM62">
        <f t="shared" si="12"/>
        <v>0</v>
      </c>
    </row>
    <row r="63" spans="1:39" x14ac:dyDescent="0.2">
      <c r="A63" s="24">
        <v>45797</v>
      </c>
      <c r="B63" t="s">
        <v>102</v>
      </c>
      <c r="D63" s="60">
        <f t="shared" si="3"/>
        <v>3156</v>
      </c>
      <c r="E63" s="37">
        <v>800</v>
      </c>
      <c r="F63" s="37">
        <f t="shared" si="4"/>
        <v>105046.68999999997</v>
      </c>
      <c r="W63">
        <f>E63</f>
        <v>800</v>
      </c>
      <c r="AL63">
        <f t="shared" si="11"/>
        <v>-2225</v>
      </c>
      <c r="AM63">
        <f t="shared" si="12"/>
        <v>0</v>
      </c>
    </row>
    <row r="64" spans="1:39" x14ac:dyDescent="0.2">
      <c r="A64" s="24">
        <v>45798</v>
      </c>
      <c r="B64" t="s">
        <v>103</v>
      </c>
      <c r="D64" s="60">
        <f t="shared" si="3"/>
        <v>3156</v>
      </c>
      <c r="E64" s="37">
        <v>-2225</v>
      </c>
      <c r="F64" s="37">
        <f t="shared" si="4"/>
        <v>102821.68999999997</v>
      </c>
      <c r="P64">
        <f>E64</f>
        <v>-2225</v>
      </c>
      <c r="AL64">
        <f t="shared" si="11"/>
        <v>-1769</v>
      </c>
      <c r="AM64">
        <f t="shared" si="12"/>
        <v>0</v>
      </c>
    </row>
    <row r="65" spans="1:39" x14ac:dyDescent="0.2">
      <c r="A65" s="24">
        <v>45798</v>
      </c>
      <c r="B65" t="s">
        <v>104</v>
      </c>
      <c r="D65" s="60">
        <f t="shared" si="3"/>
        <v>3156</v>
      </c>
      <c r="E65" s="37">
        <v>-1769</v>
      </c>
      <c r="F65" s="37">
        <f t="shared" si="4"/>
        <v>101052.68999999997</v>
      </c>
      <c r="Y65">
        <f>E65</f>
        <v>-1769</v>
      </c>
      <c r="AL65">
        <f t="shared" si="11"/>
        <v>-1546.76</v>
      </c>
      <c r="AM65">
        <f t="shared" si="12"/>
        <v>0</v>
      </c>
    </row>
    <row r="66" spans="1:39" x14ac:dyDescent="0.2">
      <c r="A66" s="24">
        <v>45798</v>
      </c>
      <c r="B66" t="s">
        <v>104</v>
      </c>
      <c r="D66" s="60">
        <f t="shared" si="3"/>
        <v>3156</v>
      </c>
      <c r="E66" s="37">
        <v>-1546.76</v>
      </c>
      <c r="F66" s="37">
        <f t="shared" si="4"/>
        <v>99505.929999999978</v>
      </c>
      <c r="Y66">
        <f>E66</f>
        <v>-1546.76</v>
      </c>
      <c r="AL66">
        <f t="shared" si="11"/>
        <v>800</v>
      </c>
      <c r="AM66">
        <f t="shared" si="12"/>
        <v>0</v>
      </c>
    </row>
    <row r="67" spans="1:39" x14ac:dyDescent="0.2">
      <c r="A67" s="24">
        <v>45799</v>
      </c>
      <c r="B67" t="s">
        <v>105</v>
      </c>
      <c r="D67" s="60">
        <f t="shared" si="3"/>
        <v>3156</v>
      </c>
      <c r="E67" s="37">
        <v>800</v>
      </c>
      <c r="F67" s="37">
        <f t="shared" si="4"/>
        <v>100305.92999999998</v>
      </c>
      <c r="W67">
        <f>E67</f>
        <v>800</v>
      </c>
      <c r="AL67">
        <f t="shared" si="11"/>
        <v>50.62</v>
      </c>
      <c r="AM67">
        <f t="shared" si="12"/>
        <v>0</v>
      </c>
    </row>
    <row r="68" spans="1:39" x14ac:dyDescent="0.2">
      <c r="A68" s="24">
        <v>45803</v>
      </c>
      <c r="B68" t="s">
        <v>23</v>
      </c>
      <c r="D68" s="60">
        <f t="shared" si="3"/>
        <v>3156</v>
      </c>
      <c r="E68" s="37">
        <v>50.62</v>
      </c>
      <c r="F68" s="37">
        <f t="shared" si="4"/>
        <v>100356.54999999997</v>
      </c>
      <c r="AA68">
        <f>E68</f>
        <v>50.62</v>
      </c>
      <c r="AL68">
        <f t="shared" si="11"/>
        <v>150</v>
      </c>
      <c r="AM68">
        <f t="shared" si="12"/>
        <v>0</v>
      </c>
    </row>
    <row r="69" spans="1:39" x14ac:dyDescent="0.2">
      <c r="A69" s="24">
        <v>45810</v>
      </c>
      <c r="B69" t="s">
        <v>106</v>
      </c>
      <c r="D69" s="60">
        <f t="shared" si="3"/>
        <v>3156</v>
      </c>
      <c r="E69" s="37">
        <v>150</v>
      </c>
      <c r="F69" s="37">
        <f t="shared" si="4"/>
        <v>100506.54999999997</v>
      </c>
      <c r="J69">
        <f>E69</f>
        <v>150</v>
      </c>
      <c r="AL69">
        <f t="shared" si="11"/>
        <v>-254.31</v>
      </c>
      <c r="AM69">
        <f t="shared" si="12"/>
        <v>0</v>
      </c>
    </row>
    <row r="70" spans="1:39" x14ac:dyDescent="0.2">
      <c r="A70" s="24">
        <v>45810</v>
      </c>
      <c r="B70" t="s">
        <v>93</v>
      </c>
      <c r="D70" s="60">
        <f t="shared" si="3"/>
        <v>3156</v>
      </c>
      <c r="E70" s="37">
        <v>-254.31</v>
      </c>
      <c r="F70" s="37">
        <f t="shared" si="4"/>
        <v>100252.23999999998</v>
      </c>
      <c r="L70">
        <f>E70</f>
        <v>-254.31</v>
      </c>
      <c r="AL70">
        <f t="shared" si="11"/>
        <v>150</v>
      </c>
      <c r="AM70">
        <f t="shared" si="12"/>
        <v>0</v>
      </c>
    </row>
    <row r="71" spans="1:39" x14ac:dyDescent="0.2">
      <c r="A71" s="24">
        <v>45818</v>
      </c>
      <c r="B71" t="s">
        <v>107</v>
      </c>
      <c r="D71" s="60">
        <f t="shared" si="3"/>
        <v>3156</v>
      </c>
      <c r="E71" s="37">
        <v>150</v>
      </c>
      <c r="F71" s="37">
        <f t="shared" si="4"/>
        <v>100402.23999999998</v>
      </c>
      <c r="J71">
        <f>E71</f>
        <v>150</v>
      </c>
      <c r="AL71">
        <f t="shared" si="11"/>
        <v>1841.55</v>
      </c>
      <c r="AM71">
        <f t="shared" si="12"/>
        <v>0</v>
      </c>
    </row>
    <row r="72" spans="1:39" x14ac:dyDescent="0.2">
      <c r="A72" s="24">
        <v>45832</v>
      </c>
      <c r="B72" t="s">
        <v>84</v>
      </c>
      <c r="D72" s="60">
        <f t="shared" si="3"/>
        <v>3156</v>
      </c>
      <c r="E72" s="37">
        <v>1841.55</v>
      </c>
      <c r="F72" s="37">
        <f t="shared" si="4"/>
        <v>102243.78999999998</v>
      </c>
      <c r="AC72">
        <f>E72</f>
        <v>1841.55</v>
      </c>
      <c r="AL72">
        <f t="shared" si="11"/>
        <v>748</v>
      </c>
      <c r="AM72">
        <f t="shared" si="12"/>
        <v>748</v>
      </c>
    </row>
    <row r="73" spans="1:39" x14ac:dyDescent="0.2">
      <c r="A73" s="24">
        <v>45832</v>
      </c>
      <c r="B73" t="s">
        <v>110</v>
      </c>
      <c r="C73" s="59">
        <v>748</v>
      </c>
      <c r="D73" s="60">
        <f t="shared" si="3"/>
        <v>3904</v>
      </c>
      <c r="E73" s="37">
        <v>0</v>
      </c>
      <c r="F73" s="37">
        <f t="shared" si="4"/>
        <v>102243.78999999998</v>
      </c>
      <c r="AC73">
        <f>C73</f>
        <v>748</v>
      </c>
      <c r="AL73">
        <f t="shared" si="11"/>
        <v>-1356.91</v>
      </c>
      <c r="AM73">
        <f t="shared" si="12"/>
        <v>0</v>
      </c>
    </row>
    <row r="74" spans="1:39" x14ac:dyDescent="0.2">
      <c r="A74" s="24">
        <v>45838</v>
      </c>
      <c r="B74" t="s">
        <v>108</v>
      </c>
      <c r="D74" s="60">
        <f t="shared" si="3"/>
        <v>3904</v>
      </c>
      <c r="E74" s="37">
        <v>-1356.91</v>
      </c>
      <c r="F74" s="37">
        <f t="shared" si="4"/>
        <v>100886.87999999998</v>
      </c>
      <c r="AB74">
        <f>E74</f>
        <v>-1356.91</v>
      </c>
      <c r="AL74">
        <f t="shared" si="11"/>
        <v>-213.16</v>
      </c>
      <c r="AM74">
        <f t="shared" si="12"/>
        <v>0</v>
      </c>
    </row>
    <row r="75" spans="1:39" x14ac:dyDescent="0.2">
      <c r="A75" s="24">
        <v>45839</v>
      </c>
      <c r="B75" t="s">
        <v>50</v>
      </c>
      <c r="D75" s="60">
        <f t="shared" si="3"/>
        <v>3904</v>
      </c>
      <c r="E75" s="37">
        <v>-213.16</v>
      </c>
      <c r="F75" s="37">
        <f t="shared" si="4"/>
        <v>100673.71999999997</v>
      </c>
      <c r="L75">
        <f>E75</f>
        <v>-213.16</v>
      </c>
      <c r="AL75">
        <f t="shared" si="11"/>
        <v>85</v>
      </c>
      <c r="AM75">
        <f t="shared" si="12"/>
        <v>85</v>
      </c>
    </row>
    <row r="76" spans="1:39" x14ac:dyDescent="0.2">
      <c r="A76" s="24">
        <v>45839</v>
      </c>
      <c r="B76" t="s">
        <v>118</v>
      </c>
      <c r="C76" s="59">
        <v>85</v>
      </c>
      <c r="D76" s="60">
        <f t="shared" si="3"/>
        <v>3989</v>
      </c>
      <c r="E76" s="37">
        <v>0</v>
      </c>
      <c r="F76" s="37">
        <f t="shared" si="4"/>
        <v>100673.71999999997</v>
      </c>
      <c r="AE76">
        <f>C76</f>
        <v>85</v>
      </c>
      <c r="AL76">
        <f t="shared" si="11"/>
        <v>-253</v>
      </c>
      <c r="AM76">
        <f t="shared" si="12"/>
        <v>-253</v>
      </c>
    </row>
    <row r="77" spans="1:39" x14ac:dyDescent="0.2">
      <c r="A77" s="24">
        <v>45842</v>
      </c>
      <c r="B77" t="s">
        <v>113</v>
      </c>
      <c r="C77" s="59">
        <v>-253</v>
      </c>
      <c r="D77" s="60">
        <f t="shared" si="3"/>
        <v>3736</v>
      </c>
      <c r="E77" s="37">
        <v>0</v>
      </c>
      <c r="F77" s="37">
        <f t="shared" si="4"/>
        <v>100673.71999999997</v>
      </c>
      <c r="AD77">
        <f>C77</f>
        <v>-253</v>
      </c>
      <c r="AL77">
        <f t="shared" si="11"/>
        <v>-150</v>
      </c>
      <c r="AM77">
        <f t="shared" si="12"/>
        <v>0</v>
      </c>
    </row>
    <row r="78" spans="1:39" x14ac:dyDescent="0.2">
      <c r="A78" s="24">
        <v>45842</v>
      </c>
      <c r="B78" t="s">
        <v>52</v>
      </c>
      <c r="D78" s="60">
        <f t="shared" si="3"/>
        <v>3736</v>
      </c>
      <c r="E78" s="37">
        <v>-150</v>
      </c>
      <c r="F78" s="37">
        <f t="shared" si="4"/>
        <v>100523.71999999997</v>
      </c>
      <c r="H78">
        <f>E78</f>
        <v>-150</v>
      </c>
      <c r="AL78">
        <f t="shared" si="11"/>
        <v>499</v>
      </c>
      <c r="AM78">
        <f t="shared" si="12"/>
        <v>499</v>
      </c>
    </row>
    <row r="79" spans="1:39" x14ac:dyDescent="0.2">
      <c r="A79" s="24">
        <v>45842</v>
      </c>
      <c r="B79" t="s">
        <v>111</v>
      </c>
      <c r="C79" s="59">
        <v>499</v>
      </c>
      <c r="D79" s="60">
        <f t="shared" si="3"/>
        <v>4235</v>
      </c>
      <c r="E79" s="37">
        <v>0</v>
      </c>
      <c r="F79" s="37">
        <f t="shared" si="4"/>
        <v>100523.71999999997</v>
      </c>
      <c r="AE79">
        <f>C79</f>
        <v>499</v>
      </c>
      <c r="AL79">
        <f t="shared" si="11"/>
        <v>297.02</v>
      </c>
      <c r="AM79">
        <f t="shared" si="12"/>
        <v>0</v>
      </c>
    </row>
    <row r="80" spans="1:39" x14ac:dyDescent="0.2">
      <c r="A80" s="24">
        <v>45845</v>
      </c>
      <c r="B80" t="s">
        <v>84</v>
      </c>
      <c r="D80" s="60">
        <f t="shared" si="3"/>
        <v>4235</v>
      </c>
      <c r="E80" s="37">
        <v>297.02</v>
      </c>
      <c r="F80" s="37">
        <f t="shared" si="4"/>
        <v>100820.73999999998</v>
      </c>
      <c r="AE80">
        <f>E80</f>
        <v>297.02</v>
      </c>
      <c r="AL80">
        <f t="shared" si="11"/>
        <v>800</v>
      </c>
      <c r="AM80">
        <f t="shared" si="12"/>
        <v>0</v>
      </c>
    </row>
    <row r="81" spans="1:39" x14ac:dyDescent="0.2">
      <c r="A81" s="24">
        <v>45854</v>
      </c>
      <c r="B81" t="s">
        <v>114</v>
      </c>
      <c r="D81" s="60">
        <f t="shared" si="3"/>
        <v>4235</v>
      </c>
      <c r="E81" s="37">
        <v>800</v>
      </c>
      <c r="F81" s="37">
        <f t="shared" si="4"/>
        <v>101620.73999999998</v>
      </c>
      <c r="W81">
        <f>E81</f>
        <v>800</v>
      </c>
      <c r="AL81">
        <f t="shared" si="11"/>
        <v>127.5</v>
      </c>
      <c r="AM81">
        <f t="shared" si="12"/>
        <v>127.5</v>
      </c>
    </row>
    <row r="82" spans="1:39" x14ac:dyDescent="0.2">
      <c r="A82" s="24">
        <v>45846</v>
      </c>
      <c r="B82" t="s">
        <v>119</v>
      </c>
      <c r="C82" s="59">
        <v>127.5</v>
      </c>
      <c r="D82" s="60">
        <f t="shared" si="3"/>
        <v>4362.5</v>
      </c>
      <c r="E82" s="37">
        <v>0</v>
      </c>
      <c r="F82" s="37">
        <f t="shared" si="4"/>
        <v>101620.73999999998</v>
      </c>
      <c r="AE82">
        <f>C82</f>
        <v>127.5</v>
      </c>
      <c r="AL82">
        <f t="shared" si="11"/>
        <v>2100</v>
      </c>
      <c r="AM82">
        <f t="shared" si="12"/>
        <v>0</v>
      </c>
    </row>
    <row r="83" spans="1:39" x14ac:dyDescent="0.2">
      <c r="A83" s="24">
        <v>45868</v>
      </c>
      <c r="B83" t="s">
        <v>115</v>
      </c>
      <c r="D83" s="60">
        <f t="shared" si="3"/>
        <v>4362.5</v>
      </c>
      <c r="E83" s="37">
        <v>2100</v>
      </c>
      <c r="F83" s="37">
        <f t="shared" si="4"/>
        <v>103720.73999999998</v>
      </c>
      <c r="W83">
        <f>E83</f>
        <v>2100</v>
      </c>
      <c r="AL83">
        <f t="shared" si="11"/>
        <v>-99</v>
      </c>
      <c r="AM83">
        <f t="shared" si="12"/>
        <v>-99</v>
      </c>
    </row>
    <row r="84" spans="1:39" x14ac:dyDescent="0.2">
      <c r="A84" s="24">
        <v>45870</v>
      </c>
      <c r="B84" t="s">
        <v>112</v>
      </c>
      <c r="C84" s="59">
        <v>-99</v>
      </c>
      <c r="D84" s="60">
        <f t="shared" si="3"/>
        <v>4263.5</v>
      </c>
      <c r="E84" s="37">
        <v>0</v>
      </c>
      <c r="F84" s="37">
        <f t="shared" si="4"/>
        <v>103720.73999999998</v>
      </c>
      <c r="AD84">
        <f>C84</f>
        <v>-99</v>
      </c>
      <c r="AL84">
        <f t="shared" si="11"/>
        <v>-196.9</v>
      </c>
      <c r="AM84">
        <f t="shared" si="12"/>
        <v>0</v>
      </c>
    </row>
    <row r="85" spans="1:39" x14ac:dyDescent="0.2">
      <c r="A85" s="24">
        <v>45870</v>
      </c>
      <c r="B85" t="s">
        <v>50</v>
      </c>
      <c r="D85" s="60">
        <f t="shared" si="3"/>
        <v>4263.5</v>
      </c>
      <c r="E85" s="37">
        <v>-196.9</v>
      </c>
      <c r="F85" s="37">
        <f t="shared" si="4"/>
        <v>103523.83999999998</v>
      </c>
      <c r="L85">
        <f>E85</f>
        <v>-196.9</v>
      </c>
      <c r="AL85">
        <f t="shared" si="11"/>
        <v>79.2</v>
      </c>
      <c r="AM85">
        <f t="shared" si="12"/>
        <v>0</v>
      </c>
    </row>
    <row r="86" spans="1:39" x14ac:dyDescent="0.2">
      <c r="A86" s="24">
        <v>45873</v>
      </c>
      <c r="B86" t="s">
        <v>84</v>
      </c>
      <c r="D86" s="60">
        <f t="shared" si="3"/>
        <v>4263.5</v>
      </c>
      <c r="E86" s="37">
        <v>79.2</v>
      </c>
      <c r="F86" s="37">
        <f t="shared" si="4"/>
        <v>103603.03999999998</v>
      </c>
      <c r="AE86">
        <f>E86</f>
        <v>79.2</v>
      </c>
      <c r="AL86">
        <f t="shared" si="11"/>
        <v>-4807</v>
      </c>
      <c r="AM86">
        <f t="shared" si="12"/>
        <v>0</v>
      </c>
    </row>
    <row r="87" spans="1:39" x14ac:dyDescent="0.2">
      <c r="A87" s="24">
        <v>45873</v>
      </c>
      <c r="B87" t="s">
        <v>116</v>
      </c>
      <c r="D87" s="60">
        <f t="shared" si="3"/>
        <v>4263.5</v>
      </c>
      <c r="E87" s="37">
        <v>-4807</v>
      </c>
      <c r="F87" s="37">
        <f t="shared" si="4"/>
        <v>98796.039999999979</v>
      </c>
      <c r="I87">
        <f>E87</f>
        <v>-4807</v>
      </c>
      <c r="AL87">
        <f t="shared" si="11"/>
        <v>518</v>
      </c>
      <c r="AM87">
        <f t="shared" si="12"/>
        <v>518</v>
      </c>
    </row>
    <row r="88" spans="1:39" x14ac:dyDescent="0.2">
      <c r="A88" s="24">
        <v>45874</v>
      </c>
      <c r="B88" t="s">
        <v>30</v>
      </c>
      <c r="C88" s="59">
        <v>518</v>
      </c>
      <c r="D88" s="60">
        <f t="shared" si="3"/>
        <v>4781.5</v>
      </c>
      <c r="F88" s="37">
        <f t="shared" si="4"/>
        <v>98796.039999999979</v>
      </c>
      <c r="AE88">
        <f>C88</f>
        <v>518</v>
      </c>
      <c r="AL88">
        <f t="shared" si="11"/>
        <v>3000</v>
      </c>
      <c r="AM88">
        <f t="shared" si="12"/>
        <v>3000</v>
      </c>
    </row>
    <row r="89" spans="1:39" x14ac:dyDescent="0.2">
      <c r="A89" s="24">
        <v>45874</v>
      </c>
      <c r="B89" t="s">
        <v>117</v>
      </c>
      <c r="C89" s="59">
        <v>-3000</v>
      </c>
      <c r="D89" s="60">
        <f t="shared" si="3"/>
        <v>1781.5</v>
      </c>
      <c r="F89" s="37">
        <f t="shared" si="4"/>
        <v>98796.039999999979</v>
      </c>
      <c r="G89">
        <v>3000</v>
      </c>
      <c r="AL89">
        <f t="shared" si="11"/>
        <v>148.51</v>
      </c>
      <c r="AM89">
        <f t="shared" si="12"/>
        <v>0</v>
      </c>
    </row>
    <row r="90" spans="1:39" x14ac:dyDescent="0.2">
      <c r="A90" s="24">
        <v>45875</v>
      </c>
      <c r="B90" t="s">
        <v>126</v>
      </c>
      <c r="D90" s="60">
        <f t="shared" si="3"/>
        <v>1781.5</v>
      </c>
      <c r="E90" s="37">
        <v>148.51</v>
      </c>
      <c r="F90" s="37">
        <f t="shared" si="4"/>
        <v>98944.549999999974</v>
      </c>
      <c r="J90">
        <f>E90</f>
        <v>148.51</v>
      </c>
      <c r="AL90">
        <f t="shared" si="11"/>
        <v>500</v>
      </c>
      <c r="AM90">
        <f t="shared" si="12"/>
        <v>0</v>
      </c>
    </row>
    <row r="91" spans="1:39" x14ac:dyDescent="0.2">
      <c r="A91" s="24">
        <v>45897</v>
      </c>
      <c r="B91" t="s">
        <v>121</v>
      </c>
      <c r="D91" s="60">
        <f t="shared" si="3"/>
        <v>1781.5</v>
      </c>
      <c r="E91" s="37">
        <v>500</v>
      </c>
      <c r="F91" s="37">
        <f t="shared" si="4"/>
        <v>99444.549999999974</v>
      </c>
      <c r="W91">
        <f>E91</f>
        <v>500</v>
      </c>
      <c r="AL91">
        <f t="shared" si="11"/>
        <v>-215.33</v>
      </c>
      <c r="AM91">
        <f t="shared" si="12"/>
        <v>0</v>
      </c>
    </row>
    <row r="92" spans="1:39" x14ac:dyDescent="0.2">
      <c r="A92" s="24">
        <v>45901</v>
      </c>
      <c r="B92" t="s">
        <v>50</v>
      </c>
      <c r="D92" s="60">
        <f t="shared" si="3"/>
        <v>1781.5</v>
      </c>
      <c r="E92" s="37">
        <v>-215.33</v>
      </c>
      <c r="F92" s="37">
        <f t="shared" si="4"/>
        <v>99229.219999999972</v>
      </c>
      <c r="L92">
        <f>E92</f>
        <v>-215.33</v>
      </c>
      <c r="AL92">
        <f t="shared" si="11"/>
        <v>-4464.54</v>
      </c>
      <c r="AM92">
        <f t="shared" si="12"/>
        <v>0</v>
      </c>
    </row>
    <row r="93" spans="1:39" x14ac:dyDescent="0.2">
      <c r="A93" s="24">
        <v>45901</v>
      </c>
      <c r="B93" s="24" t="s">
        <v>99</v>
      </c>
      <c r="D93" s="60">
        <f t="shared" si="3"/>
        <v>1781.5</v>
      </c>
      <c r="E93" s="37">
        <v>-4464.54</v>
      </c>
      <c r="F93" s="37">
        <f t="shared" si="4"/>
        <v>94764.679999999978</v>
      </c>
      <c r="X93">
        <f>E93</f>
        <v>-4464.54</v>
      </c>
      <c r="AL93">
        <f t="shared" si="11"/>
        <v>-320</v>
      </c>
      <c r="AM93">
        <f t="shared" si="12"/>
        <v>0</v>
      </c>
    </row>
    <row r="94" spans="1:39" x14ac:dyDescent="0.2">
      <c r="A94" s="24">
        <v>45905</v>
      </c>
      <c r="B94" s="24" t="s">
        <v>122</v>
      </c>
      <c r="D94" s="60">
        <f t="shared" si="3"/>
        <v>1781.5</v>
      </c>
      <c r="E94" s="37">
        <v>-320</v>
      </c>
      <c r="F94" s="37">
        <f t="shared" si="4"/>
        <v>94444.679999999978</v>
      </c>
      <c r="AF94">
        <f>E94</f>
        <v>-320</v>
      </c>
      <c r="AL94">
        <f t="shared" si="11"/>
        <v>-925.2</v>
      </c>
      <c r="AM94">
        <f t="shared" si="12"/>
        <v>0</v>
      </c>
    </row>
    <row r="95" spans="1:39" x14ac:dyDescent="0.2">
      <c r="A95" s="24">
        <v>45905</v>
      </c>
      <c r="B95" s="24" t="s">
        <v>112</v>
      </c>
      <c r="D95" s="60">
        <f t="shared" si="3"/>
        <v>1781.5</v>
      </c>
      <c r="E95" s="37">
        <v>-925.2</v>
      </c>
      <c r="F95" s="37">
        <f t="shared" si="4"/>
        <v>93519.479999999981</v>
      </c>
      <c r="AF95">
        <f>E95</f>
        <v>-925.2</v>
      </c>
      <c r="AL95">
        <f t="shared" si="11"/>
        <v>-116</v>
      </c>
      <c r="AM95">
        <f t="shared" si="12"/>
        <v>-116</v>
      </c>
    </row>
    <row r="96" spans="1:39" x14ac:dyDescent="0.2">
      <c r="A96" s="24">
        <v>45905</v>
      </c>
      <c r="B96" s="24" t="s">
        <v>48</v>
      </c>
      <c r="C96" s="59">
        <v>-116</v>
      </c>
      <c r="D96" s="60">
        <f t="shared" si="3"/>
        <v>1665.5</v>
      </c>
      <c r="F96" s="37">
        <f t="shared" si="4"/>
        <v>93519.479999999981</v>
      </c>
      <c r="AF96">
        <f>C96</f>
        <v>-116</v>
      </c>
      <c r="AL96">
        <f t="shared" si="11"/>
        <v>1250</v>
      </c>
      <c r="AM96">
        <f t="shared" si="12"/>
        <v>1250</v>
      </c>
    </row>
    <row r="97" spans="1:39" x14ac:dyDescent="0.2">
      <c r="A97" s="24">
        <v>45906</v>
      </c>
      <c r="B97" t="s">
        <v>120</v>
      </c>
      <c r="C97" s="59">
        <f>3555.5-1665.5-640</f>
        <v>1250</v>
      </c>
      <c r="D97" s="60">
        <f t="shared" si="3"/>
        <v>2915.5</v>
      </c>
      <c r="F97" s="37">
        <f t="shared" si="4"/>
        <v>93519.479999999981</v>
      </c>
      <c r="AG97">
        <f>C97</f>
        <v>1250</v>
      </c>
      <c r="AL97">
        <f t="shared" si="11"/>
        <v>640</v>
      </c>
      <c r="AM97">
        <f t="shared" si="12"/>
        <v>640</v>
      </c>
    </row>
    <row r="98" spans="1:39" x14ac:dyDescent="0.2">
      <c r="A98" s="24">
        <v>45906</v>
      </c>
      <c r="B98" s="24" t="s">
        <v>128</v>
      </c>
      <c r="C98" s="59">
        <v>640</v>
      </c>
      <c r="D98" s="60">
        <f t="shared" si="3"/>
        <v>3555.5</v>
      </c>
      <c r="F98" s="37">
        <f t="shared" si="4"/>
        <v>93519.479999999981</v>
      </c>
      <c r="AG98">
        <f>C98</f>
        <v>640</v>
      </c>
      <c r="AL98">
        <f t="shared" si="11"/>
        <v>2000</v>
      </c>
      <c r="AM98">
        <f t="shared" si="12"/>
        <v>2000</v>
      </c>
    </row>
    <row r="99" spans="1:39" x14ac:dyDescent="0.2">
      <c r="A99" s="24">
        <v>45906</v>
      </c>
      <c r="B99" t="s">
        <v>117</v>
      </c>
      <c r="C99" s="59">
        <v>-2000</v>
      </c>
      <c r="D99" s="60">
        <f t="shared" si="3"/>
        <v>1555.5</v>
      </c>
      <c r="F99" s="37">
        <f t="shared" si="4"/>
        <v>93519.479999999981</v>
      </c>
      <c r="G99">
        <v>2000</v>
      </c>
      <c r="AL99">
        <f>SUM(G100:AK100)</f>
        <v>1608.89</v>
      </c>
      <c r="AM99">
        <f t="shared" si="12"/>
        <v>0</v>
      </c>
    </row>
    <row r="100" spans="1:39" x14ac:dyDescent="0.2">
      <c r="A100" s="24">
        <v>45908</v>
      </c>
      <c r="B100" s="24" t="s">
        <v>46</v>
      </c>
      <c r="D100" s="60">
        <f t="shared" si="3"/>
        <v>1555.5</v>
      </c>
      <c r="E100" s="37">
        <v>1608.89</v>
      </c>
      <c r="F100" s="37">
        <f t="shared" si="4"/>
        <v>95128.369999999981</v>
      </c>
      <c r="AG100">
        <f>E100</f>
        <v>1608.89</v>
      </c>
      <c r="AL100">
        <f t="shared" ref="AL100:AL119" si="13">SUM(G101:AK101)</f>
        <v>-2435</v>
      </c>
      <c r="AM100">
        <f t="shared" si="12"/>
        <v>0</v>
      </c>
    </row>
    <row r="101" spans="1:39" x14ac:dyDescent="0.2">
      <c r="A101" s="24">
        <v>45910</v>
      </c>
      <c r="B101" s="24" t="s">
        <v>33</v>
      </c>
      <c r="D101" s="60">
        <f t="shared" si="3"/>
        <v>1555.5</v>
      </c>
      <c r="E101" s="37">
        <v>-2435</v>
      </c>
      <c r="F101" s="37">
        <f t="shared" si="4"/>
        <v>92693.369999999981</v>
      </c>
      <c r="AF101">
        <f>E101</f>
        <v>-2435</v>
      </c>
      <c r="AL101">
        <f t="shared" si="13"/>
        <v>-200</v>
      </c>
      <c r="AM101">
        <f t="shared" si="12"/>
        <v>0</v>
      </c>
    </row>
    <row r="102" spans="1:39" x14ac:dyDescent="0.2">
      <c r="A102" s="24">
        <v>45919</v>
      </c>
      <c r="B102" s="24" t="s">
        <v>123</v>
      </c>
      <c r="D102" s="60">
        <f t="shared" si="3"/>
        <v>1555.5</v>
      </c>
      <c r="E102" s="37">
        <v>-200</v>
      </c>
      <c r="F102" s="37">
        <f t="shared" si="4"/>
        <v>92493.369999999981</v>
      </c>
      <c r="AF102">
        <f>E102</f>
        <v>-200</v>
      </c>
      <c r="AL102">
        <f t="shared" si="13"/>
        <v>515.32000000000005</v>
      </c>
      <c r="AM102">
        <f t="shared" si="12"/>
        <v>0</v>
      </c>
    </row>
    <row r="103" spans="1:39" x14ac:dyDescent="0.2">
      <c r="A103" s="24">
        <v>45924</v>
      </c>
      <c r="B103" s="24" t="s">
        <v>124</v>
      </c>
      <c r="D103" s="60">
        <f t="shared" si="3"/>
        <v>1555.5</v>
      </c>
      <c r="E103" s="37">
        <v>515.32000000000005</v>
      </c>
      <c r="F103" s="37">
        <f t="shared" si="4"/>
        <v>93008.689999999988</v>
      </c>
      <c r="X103">
        <f>E103</f>
        <v>515.32000000000005</v>
      </c>
      <c r="AL103">
        <f t="shared" si="13"/>
        <v>-248.46</v>
      </c>
      <c r="AM103">
        <f t="shared" si="12"/>
        <v>0</v>
      </c>
    </row>
    <row r="104" spans="1:39" x14ac:dyDescent="0.2">
      <c r="A104" s="24">
        <v>45931</v>
      </c>
      <c r="B104" s="24" t="s">
        <v>50</v>
      </c>
      <c r="D104" s="60">
        <f t="shared" si="3"/>
        <v>1555.5</v>
      </c>
      <c r="E104" s="37">
        <v>-248.46</v>
      </c>
      <c r="F104" s="37">
        <f t="shared" si="4"/>
        <v>92760.229999999981</v>
      </c>
      <c r="L104">
        <f>E104</f>
        <v>-248.46</v>
      </c>
      <c r="AL104">
        <f t="shared" si="13"/>
        <v>-200</v>
      </c>
      <c r="AM104">
        <f t="shared" si="12"/>
        <v>0</v>
      </c>
    </row>
    <row r="105" spans="1:39" x14ac:dyDescent="0.2">
      <c r="A105" s="24">
        <v>45932</v>
      </c>
      <c r="B105" s="24" t="s">
        <v>125</v>
      </c>
      <c r="D105" s="60">
        <f t="shared" si="3"/>
        <v>1555.5</v>
      </c>
      <c r="E105" s="37">
        <v>-200</v>
      </c>
      <c r="F105" s="37">
        <f t="shared" si="4"/>
        <v>92560.229999999981</v>
      </c>
      <c r="H105">
        <f>E105</f>
        <v>-200</v>
      </c>
      <c r="AL105">
        <f t="shared" si="13"/>
        <v>-150</v>
      </c>
      <c r="AM105">
        <f t="shared" si="12"/>
        <v>0</v>
      </c>
    </row>
    <row r="106" spans="1:39" x14ac:dyDescent="0.2">
      <c r="A106" s="24">
        <v>45933</v>
      </c>
      <c r="B106" s="24" t="s">
        <v>52</v>
      </c>
      <c r="D106" s="60">
        <f t="shared" si="3"/>
        <v>1555.5</v>
      </c>
      <c r="E106" s="37">
        <v>-150</v>
      </c>
      <c r="F106" s="37">
        <f t="shared" si="4"/>
        <v>92410.229999999981</v>
      </c>
      <c r="H106">
        <f>E106</f>
        <v>-150</v>
      </c>
      <c r="AL106">
        <f t="shared" si="13"/>
        <v>-160</v>
      </c>
      <c r="AM106">
        <f t="shared" si="12"/>
        <v>0</v>
      </c>
    </row>
    <row r="107" spans="1:39" x14ac:dyDescent="0.2">
      <c r="A107" s="24">
        <v>45940</v>
      </c>
      <c r="B107" s="24" t="s">
        <v>122</v>
      </c>
      <c r="D107" s="60">
        <f t="shared" si="3"/>
        <v>1555.5</v>
      </c>
      <c r="E107" s="37">
        <v>-160</v>
      </c>
      <c r="F107" s="37">
        <f t="shared" si="4"/>
        <v>92250.229999999981</v>
      </c>
      <c r="AF107">
        <f>E107</f>
        <v>-160</v>
      </c>
      <c r="AL107">
        <f t="shared" si="13"/>
        <v>3598.5</v>
      </c>
      <c r="AM107">
        <f t="shared" si="12"/>
        <v>3598.5</v>
      </c>
    </row>
    <row r="108" spans="1:39" x14ac:dyDescent="0.2">
      <c r="A108" s="24">
        <v>45942</v>
      </c>
      <c r="B108" s="24" t="s">
        <v>31</v>
      </c>
      <c r="C108" s="59">
        <f>5154-D107</f>
        <v>3598.5</v>
      </c>
      <c r="D108" s="60">
        <f t="shared" si="3"/>
        <v>5154</v>
      </c>
      <c r="F108" s="37">
        <f t="shared" si="4"/>
        <v>92250.229999999981</v>
      </c>
      <c r="AI108">
        <f>C108</f>
        <v>3598.5</v>
      </c>
      <c r="AL108">
        <f t="shared" si="13"/>
        <v>1210</v>
      </c>
      <c r="AM108">
        <f t="shared" si="12"/>
        <v>0</v>
      </c>
    </row>
    <row r="109" spans="1:39" x14ac:dyDescent="0.2">
      <c r="A109" s="24">
        <v>45943</v>
      </c>
      <c r="B109" s="24" t="s">
        <v>129</v>
      </c>
      <c r="D109" s="60">
        <f t="shared" si="3"/>
        <v>5154</v>
      </c>
      <c r="E109" s="37">
        <v>1210</v>
      </c>
      <c r="F109" s="37">
        <f t="shared" si="4"/>
        <v>93460.229999999981</v>
      </c>
      <c r="Z109">
        <f>E109</f>
        <v>1210</v>
      </c>
      <c r="AL109">
        <f t="shared" si="13"/>
        <v>7563.13</v>
      </c>
      <c r="AM109">
        <f t="shared" si="12"/>
        <v>0</v>
      </c>
    </row>
    <row r="110" spans="1:39" x14ac:dyDescent="0.2">
      <c r="A110" s="24">
        <v>45943</v>
      </c>
      <c r="B110" s="24" t="s">
        <v>130</v>
      </c>
      <c r="D110" s="60">
        <f t="shared" si="3"/>
        <v>5154</v>
      </c>
      <c r="E110" s="37">
        <v>7563.13</v>
      </c>
      <c r="F110" s="37">
        <f t="shared" si="4"/>
        <v>101023.35999999999</v>
      </c>
      <c r="AI110">
        <f>E110</f>
        <v>7563.13</v>
      </c>
      <c r="AL110">
        <f t="shared" si="13"/>
        <v>-4302.92</v>
      </c>
      <c r="AM110">
        <f t="shared" ref="AM110:AM119" si="14">F110+AL110-F111</f>
        <v>0</v>
      </c>
    </row>
    <row r="111" spans="1:39" x14ac:dyDescent="0.2">
      <c r="A111" s="24">
        <v>45953</v>
      </c>
      <c r="B111" s="24" t="s">
        <v>131</v>
      </c>
      <c r="D111" s="60">
        <f t="shared" si="3"/>
        <v>5154</v>
      </c>
      <c r="E111" s="37">
        <v>-4302.92</v>
      </c>
      <c r="F111" s="37">
        <f t="shared" si="4"/>
        <v>96720.439999999988</v>
      </c>
      <c r="AH111">
        <f>E111</f>
        <v>-4302.92</v>
      </c>
      <c r="AL111">
        <f t="shared" si="13"/>
        <v>-290.93</v>
      </c>
      <c r="AM111">
        <f t="shared" si="14"/>
        <v>0</v>
      </c>
    </row>
    <row r="112" spans="1:39" x14ac:dyDescent="0.2">
      <c r="A112" s="24">
        <v>45964</v>
      </c>
      <c r="B112" s="24" t="s">
        <v>50</v>
      </c>
      <c r="D112" s="60">
        <f t="shared" si="3"/>
        <v>5154</v>
      </c>
      <c r="E112" s="37">
        <v>-290.93</v>
      </c>
      <c r="F112" s="37">
        <f t="shared" si="4"/>
        <v>96429.51</v>
      </c>
      <c r="L112">
        <f>E112</f>
        <v>-290.93</v>
      </c>
      <c r="AL112">
        <f t="shared" si="13"/>
        <v>6439.89</v>
      </c>
      <c r="AM112">
        <f t="shared" si="14"/>
        <v>0</v>
      </c>
    </row>
    <row r="113" spans="1:39" x14ac:dyDescent="0.2">
      <c r="A113" s="24">
        <v>45972</v>
      </c>
      <c r="B113" s="24" t="s">
        <v>134</v>
      </c>
      <c r="D113" s="60">
        <f t="shared" si="3"/>
        <v>5154</v>
      </c>
      <c r="E113" s="37">
        <v>6439.89</v>
      </c>
      <c r="F113" s="37">
        <f t="shared" si="4"/>
        <v>102869.4</v>
      </c>
      <c r="Z113">
        <f>E113</f>
        <v>6439.89</v>
      </c>
      <c r="AL113">
        <f t="shared" si="13"/>
        <v>-215</v>
      </c>
      <c r="AM113">
        <f t="shared" si="14"/>
        <v>0</v>
      </c>
    </row>
    <row r="114" spans="1:39" x14ac:dyDescent="0.2">
      <c r="A114" s="24">
        <v>45985</v>
      </c>
      <c r="B114" s="24" t="s">
        <v>132</v>
      </c>
      <c r="D114" s="60">
        <f t="shared" si="3"/>
        <v>5154</v>
      </c>
      <c r="E114" s="37">
        <v>-215</v>
      </c>
      <c r="F114" s="37">
        <f t="shared" si="4"/>
        <v>102654.39999999999</v>
      </c>
      <c r="AJ114">
        <f>E114</f>
        <v>-215</v>
      </c>
      <c r="AL114">
        <f t="shared" si="13"/>
        <v>-409.99</v>
      </c>
      <c r="AM114">
        <f t="shared" si="14"/>
        <v>0</v>
      </c>
    </row>
    <row r="115" spans="1:39" x14ac:dyDescent="0.2">
      <c r="A115" s="24">
        <v>45985</v>
      </c>
      <c r="B115" s="24" t="s">
        <v>133</v>
      </c>
      <c r="D115" s="60">
        <f t="shared" si="3"/>
        <v>5154</v>
      </c>
      <c r="E115" s="37">
        <v>-409.99</v>
      </c>
      <c r="F115" s="37">
        <f t="shared" si="4"/>
        <v>102244.40999999999</v>
      </c>
      <c r="AJ115">
        <f>E115</f>
        <v>-409.99</v>
      </c>
      <c r="AL115">
        <f t="shared" si="13"/>
        <v>-380.2</v>
      </c>
      <c r="AM115">
        <f t="shared" si="14"/>
        <v>0</v>
      </c>
    </row>
    <row r="116" spans="1:39" x14ac:dyDescent="0.2">
      <c r="A116" s="24">
        <v>45992</v>
      </c>
      <c r="B116" s="24" t="s">
        <v>50</v>
      </c>
      <c r="D116" s="60">
        <f t="shared" si="3"/>
        <v>5154</v>
      </c>
      <c r="E116" s="37">
        <v>-380.2</v>
      </c>
      <c r="F116" s="37">
        <f t="shared" si="4"/>
        <v>101864.20999999999</v>
      </c>
      <c r="L116">
        <f>E116</f>
        <v>-380.2</v>
      </c>
      <c r="AL116">
        <f t="shared" si="13"/>
        <v>-6439.89</v>
      </c>
      <c r="AM116">
        <f t="shared" si="14"/>
        <v>0</v>
      </c>
    </row>
    <row r="117" spans="1:39" x14ac:dyDescent="0.2">
      <c r="A117" s="24">
        <v>45995</v>
      </c>
      <c r="B117" s="24" t="s">
        <v>137</v>
      </c>
      <c r="D117" s="60">
        <f t="shared" si="3"/>
        <v>5154</v>
      </c>
      <c r="E117" s="37">
        <v>-6439.89</v>
      </c>
      <c r="F117" s="37">
        <f t="shared" si="4"/>
        <v>95424.319999999992</v>
      </c>
      <c r="Y117">
        <f>E117</f>
        <v>-6439.89</v>
      </c>
      <c r="AL117">
        <f t="shared" si="13"/>
        <v>-1210</v>
      </c>
      <c r="AM117">
        <f t="shared" si="14"/>
        <v>0</v>
      </c>
    </row>
    <row r="118" spans="1:39" x14ac:dyDescent="0.2">
      <c r="A118" s="24">
        <v>46001</v>
      </c>
      <c r="B118" s="24" t="s">
        <v>138</v>
      </c>
      <c r="D118" s="60">
        <f t="shared" si="3"/>
        <v>5154</v>
      </c>
      <c r="E118" s="37">
        <v>-1210</v>
      </c>
      <c r="F118" s="37">
        <f t="shared" si="4"/>
        <v>94214.319999999992</v>
      </c>
      <c r="Y118">
        <f>E118</f>
        <v>-1210</v>
      </c>
      <c r="AL118">
        <f t="shared" si="13"/>
        <v>3315.75</v>
      </c>
      <c r="AM118">
        <f t="shared" si="14"/>
        <v>0</v>
      </c>
    </row>
    <row r="119" spans="1:39" x14ac:dyDescent="0.2">
      <c r="A119" s="24">
        <v>46002</v>
      </c>
      <c r="B119" s="24" t="s">
        <v>139</v>
      </c>
      <c r="D119" s="60">
        <f t="shared" si="3"/>
        <v>5154</v>
      </c>
      <c r="E119" s="37">
        <v>3315.75</v>
      </c>
      <c r="F119" s="37">
        <f t="shared" si="4"/>
        <v>97530.069999999992</v>
      </c>
      <c r="Z119">
        <f>E119</f>
        <v>3315.75</v>
      </c>
      <c r="AL119">
        <f t="shared" si="13"/>
        <v>6945</v>
      </c>
      <c r="AM119">
        <f t="shared" si="14"/>
        <v>0</v>
      </c>
    </row>
    <row r="120" spans="1:39" x14ac:dyDescent="0.2">
      <c r="A120" s="24">
        <v>46010</v>
      </c>
      <c r="B120" s="24" t="s">
        <v>49</v>
      </c>
      <c r="D120" s="60">
        <f t="shared" si="3"/>
        <v>5154</v>
      </c>
      <c r="E120" s="37">
        <v>6945</v>
      </c>
      <c r="F120" s="37">
        <f t="shared" si="4"/>
        <v>104475.06999999999</v>
      </c>
      <c r="Z120">
        <f>E120</f>
        <v>6945</v>
      </c>
    </row>
    <row r="121" spans="1:39" x14ac:dyDescent="0.2">
      <c r="A121" s="24">
        <v>46013</v>
      </c>
      <c r="B121" s="24" t="s">
        <v>140</v>
      </c>
      <c r="D121" s="60">
        <f t="shared" si="3"/>
        <v>5154</v>
      </c>
      <c r="E121" s="37">
        <v>-6945</v>
      </c>
      <c r="F121" s="37">
        <f t="shared" si="4"/>
        <v>97530.069999999992</v>
      </c>
      <c r="Y121">
        <f>E121</f>
        <v>-6945</v>
      </c>
    </row>
    <row r="122" spans="1:39" x14ac:dyDescent="0.2">
      <c r="A122" s="24"/>
      <c r="D122" s="60">
        <f t="shared" si="3"/>
        <v>5154</v>
      </c>
      <c r="F122" s="37">
        <f t="shared" si="4"/>
        <v>97530.069999999992</v>
      </c>
    </row>
    <row r="123" spans="1:39" x14ac:dyDescent="0.2">
      <c r="D123" s="60">
        <f t="shared" si="3"/>
        <v>5154</v>
      </c>
      <c r="F123" s="37">
        <f t="shared" si="4"/>
        <v>97530.069999999992</v>
      </c>
    </row>
    <row r="124" spans="1:39" x14ac:dyDescent="0.2">
      <c r="A124" s="67"/>
      <c r="B124" s="67"/>
      <c r="C124" s="67"/>
      <c r="D124" s="68">
        <f t="shared" si="3"/>
        <v>5154</v>
      </c>
      <c r="E124" s="67"/>
      <c r="F124" s="67">
        <f t="shared" si="4"/>
        <v>97530.069999999992</v>
      </c>
    </row>
    <row r="125" spans="1:39" x14ac:dyDescent="0.2">
      <c r="C125"/>
      <c r="D125"/>
      <c r="E125"/>
      <c r="F125"/>
    </row>
    <row r="126" spans="1:39" x14ac:dyDescent="0.2">
      <c r="A126" s="67" t="s">
        <v>79</v>
      </c>
      <c r="B126" s="67"/>
      <c r="C126" s="67"/>
      <c r="D126" s="67">
        <f>D124-D4</f>
        <v>3251</v>
      </c>
      <c r="E126" s="67"/>
      <c r="F126" s="67">
        <f>F124-F4</f>
        <v>-20641.580000000002</v>
      </c>
    </row>
    <row r="127" spans="1:39" x14ac:dyDescent="0.2">
      <c r="C127"/>
      <c r="D127"/>
      <c r="E127"/>
      <c r="F127"/>
    </row>
    <row r="128" spans="1:39" x14ac:dyDescent="0.2">
      <c r="C128"/>
      <c r="D128"/>
      <c r="E128"/>
      <c r="F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</sheetData>
  <mergeCells count="2">
    <mergeCell ref="C1:D1"/>
    <mergeCell ref="E1:F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9695-B7CD-2247-9D07-A0D6A5955B98}">
  <sheetPr>
    <pageSetUpPr fitToPage="1"/>
  </sheetPr>
  <dimension ref="A1:J78"/>
  <sheetViews>
    <sheetView tabSelected="1" workbookViewId="0">
      <selection activeCell="A68" sqref="A68"/>
    </sheetView>
  </sheetViews>
  <sheetFormatPr baseColWidth="10" defaultColWidth="11.5" defaultRowHeight="15" x14ac:dyDescent="0.2"/>
  <cols>
    <col min="1" max="1" width="80.83203125" bestFit="1" customWidth="1"/>
    <col min="2" max="4" width="20.83203125" customWidth="1"/>
    <col min="5" max="5" width="22.33203125" customWidth="1"/>
    <col min="9" max="9" width="12.5" bestFit="1" customWidth="1"/>
  </cols>
  <sheetData>
    <row r="1" spans="1:5" x14ac:dyDescent="0.2">
      <c r="A1" s="87" t="s">
        <v>72</v>
      </c>
      <c r="B1" s="88"/>
      <c r="C1" s="88"/>
      <c r="D1" s="88"/>
      <c r="E1" s="89"/>
    </row>
    <row r="2" spans="1:5" x14ac:dyDescent="0.2">
      <c r="A2" s="90"/>
      <c r="B2" s="91"/>
      <c r="C2" s="91"/>
      <c r="D2" s="91"/>
      <c r="E2" s="92"/>
    </row>
    <row r="3" spans="1:5" ht="21" customHeight="1" x14ac:dyDescent="0.25">
      <c r="A3" s="48"/>
      <c r="B3" s="49" t="s">
        <v>56</v>
      </c>
      <c r="C3" s="93">
        <v>2025</v>
      </c>
      <c r="D3" s="94"/>
      <c r="E3" s="95"/>
    </row>
    <row r="4" spans="1:5" ht="21" customHeight="1" x14ac:dyDescent="0.25">
      <c r="A4" s="50" t="s">
        <v>5</v>
      </c>
      <c r="B4" s="73" t="s">
        <v>79</v>
      </c>
      <c r="C4" s="73" t="s">
        <v>158</v>
      </c>
      <c r="D4" s="73" t="s">
        <v>159</v>
      </c>
      <c r="E4" s="74" t="s">
        <v>79</v>
      </c>
    </row>
    <row r="5" spans="1:5" ht="21" x14ac:dyDescent="0.25">
      <c r="A5" s="80" t="s">
        <v>69</v>
      </c>
      <c r="B5" s="46">
        <v>6401</v>
      </c>
      <c r="C5" s="75"/>
      <c r="D5" s="77"/>
      <c r="E5" s="7">
        <v>0</v>
      </c>
    </row>
    <row r="6" spans="1:5" ht="21" x14ac:dyDescent="0.25">
      <c r="A6" s="80" t="s">
        <v>70</v>
      </c>
      <c r="B6" s="46">
        <v>8324</v>
      </c>
      <c r="C6" s="75"/>
      <c r="D6" s="77"/>
      <c r="E6" s="7">
        <v>0</v>
      </c>
    </row>
    <row r="7" spans="1:5" ht="21" x14ac:dyDescent="0.25">
      <c r="A7" s="80" t="s">
        <v>162</v>
      </c>
      <c r="B7" s="46"/>
      <c r="C7" s="75"/>
      <c r="D7" s="77">
        <f>'Regnskab 2025'!J2</f>
        <v>9696.3000000000029</v>
      </c>
      <c r="E7" s="7">
        <f t="shared" ref="E7:E38" si="0">C7+D7</f>
        <v>9696.3000000000029</v>
      </c>
    </row>
    <row r="8" spans="1:5" ht="21" x14ac:dyDescent="0.25">
      <c r="A8" s="80" t="s">
        <v>34</v>
      </c>
      <c r="B8" s="46">
        <v>-5866</v>
      </c>
      <c r="C8" s="75">
        <f>'Regnskab 2025'!H2</f>
        <v>-800</v>
      </c>
      <c r="D8" s="77"/>
      <c r="E8" s="7">
        <f t="shared" si="0"/>
        <v>-800</v>
      </c>
    </row>
    <row r="9" spans="1:5" ht="21" x14ac:dyDescent="0.25">
      <c r="A9" s="80" t="s">
        <v>6</v>
      </c>
      <c r="B9" s="46">
        <v>-16673</v>
      </c>
      <c r="C9" s="75">
        <f>'Regnskab 2025'!X2</f>
        <v>-10004</v>
      </c>
      <c r="D9" s="77"/>
      <c r="E9" s="7">
        <f t="shared" si="0"/>
        <v>-10004</v>
      </c>
    </row>
    <row r="10" spans="1:5" ht="21" x14ac:dyDescent="0.25">
      <c r="A10" s="80" t="s">
        <v>27</v>
      </c>
      <c r="B10" s="46">
        <v>-477</v>
      </c>
      <c r="C10" s="75"/>
      <c r="D10" s="77"/>
      <c r="E10" s="7">
        <f t="shared" si="0"/>
        <v>0</v>
      </c>
    </row>
    <row r="11" spans="1:5" ht="21" x14ac:dyDescent="0.25">
      <c r="A11" s="80" t="s">
        <v>1</v>
      </c>
      <c r="B11" s="46">
        <v>-2688</v>
      </c>
      <c r="C11" s="75">
        <f>'Regnskab 2025'!N2</f>
        <v>-3638.84</v>
      </c>
      <c r="D11" s="77">
        <f>'Regnskab 2025'!O2</f>
        <v>455.44</v>
      </c>
      <c r="E11" s="7">
        <f t="shared" si="0"/>
        <v>-3183.4</v>
      </c>
    </row>
    <row r="12" spans="1:5" ht="21" x14ac:dyDescent="0.25">
      <c r="A12" s="80" t="s">
        <v>35</v>
      </c>
      <c r="B12" s="46">
        <v>-6571</v>
      </c>
      <c r="C12" s="75">
        <f>'Regnskab 2025'!K2</f>
        <v>-5459.15</v>
      </c>
      <c r="D12" s="77"/>
      <c r="E12" s="7">
        <f t="shared" si="0"/>
        <v>-5459.15</v>
      </c>
    </row>
    <row r="13" spans="1:5" ht="21" x14ac:dyDescent="0.25">
      <c r="A13" s="80" t="s">
        <v>2</v>
      </c>
      <c r="B13" s="46">
        <v>-971</v>
      </c>
      <c r="C13" s="75">
        <f>'Regnskab 2025'!U2</f>
        <v>-756.87999999999988</v>
      </c>
      <c r="D13" s="77"/>
      <c r="E13" s="7">
        <f t="shared" si="0"/>
        <v>-756.87999999999988</v>
      </c>
    </row>
    <row r="14" spans="1:5" ht="21" x14ac:dyDescent="0.25">
      <c r="A14" s="80" t="s">
        <v>61</v>
      </c>
      <c r="B14" s="46">
        <v>6317</v>
      </c>
      <c r="C14" s="75"/>
      <c r="D14" s="77"/>
      <c r="E14" s="7">
        <f t="shared" si="0"/>
        <v>0</v>
      </c>
    </row>
    <row r="15" spans="1:5" ht="21" x14ac:dyDescent="0.25">
      <c r="A15" s="80" t="s">
        <v>62</v>
      </c>
      <c r="B15" s="46">
        <v>14156</v>
      </c>
      <c r="C15" s="75"/>
      <c r="D15" s="77"/>
      <c r="E15" s="7">
        <f t="shared" si="0"/>
        <v>0</v>
      </c>
    </row>
    <row r="16" spans="1:5" ht="21" x14ac:dyDescent="0.25">
      <c r="A16" s="80" t="s">
        <v>160</v>
      </c>
      <c r="B16" s="46"/>
      <c r="C16" s="75">
        <f>'Regnskab 2025'!AH2</f>
        <v>-4302.92</v>
      </c>
      <c r="D16" s="77">
        <f>'Regnskab 2025'!AI2</f>
        <v>11161.630000000001</v>
      </c>
      <c r="E16" s="7">
        <f t="shared" si="0"/>
        <v>6858.7100000000009</v>
      </c>
    </row>
    <row r="17" spans="1:7" ht="21" x14ac:dyDescent="0.25">
      <c r="A17" s="80" t="s">
        <v>36</v>
      </c>
      <c r="B17" s="46">
        <v>-1240</v>
      </c>
      <c r="C17" s="75">
        <f>'Regnskab 2025'!AJ2</f>
        <v>-624.99</v>
      </c>
      <c r="D17" s="77"/>
      <c r="E17" s="7">
        <f t="shared" si="0"/>
        <v>-624.99</v>
      </c>
    </row>
    <row r="18" spans="1:7" ht="21" x14ac:dyDescent="0.25">
      <c r="A18" s="80" t="s">
        <v>127</v>
      </c>
      <c r="B18" s="46"/>
      <c r="C18" s="75">
        <f>'Regnskab 2025'!AF2</f>
        <v>-4156.2</v>
      </c>
      <c r="D18" s="77">
        <f>'Regnskab 2025'!AG2</f>
        <v>3498.8900000000003</v>
      </c>
      <c r="E18" s="7">
        <f t="shared" si="0"/>
        <v>-657.30999999999949</v>
      </c>
    </row>
    <row r="19" spans="1:7" ht="21" x14ac:dyDescent="0.25">
      <c r="A19" s="80" t="s">
        <v>37</v>
      </c>
      <c r="B19" s="46">
        <v>3190</v>
      </c>
      <c r="C19" s="75">
        <f>'Regnskab 2025'!AB2</f>
        <v>-1356.91</v>
      </c>
      <c r="D19" s="77">
        <f>'Regnskab 2025'!AC2</f>
        <v>2589.5500000000002</v>
      </c>
      <c r="E19" s="7">
        <f t="shared" si="0"/>
        <v>1232.6400000000001</v>
      </c>
    </row>
    <row r="20" spans="1:7" ht="21" x14ac:dyDescent="0.25">
      <c r="A20" s="80" t="s">
        <v>3</v>
      </c>
      <c r="B20" s="46">
        <v>20000</v>
      </c>
      <c r="C20" s="75"/>
      <c r="D20" s="77"/>
      <c r="E20" s="7">
        <f t="shared" si="0"/>
        <v>0</v>
      </c>
    </row>
    <row r="21" spans="1:7" ht="21" x14ac:dyDescent="0.25">
      <c r="A21" s="80" t="s">
        <v>54</v>
      </c>
      <c r="B21" s="46">
        <v>537</v>
      </c>
      <c r="C21" s="75">
        <f>'Regnskab 2025'!M2</f>
        <v>-169.9</v>
      </c>
      <c r="D21" s="77"/>
      <c r="E21" s="7">
        <f t="shared" si="0"/>
        <v>-169.9</v>
      </c>
    </row>
    <row r="22" spans="1:7" ht="21" x14ac:dyDescent="0.25">
      <c r="A22" s="80" t="s">
        <v>22</v>
      </c>
      <c r="B22" s="46">
        <v>5813</v>
      </c>
      <c r="C22" s="75">
        <f>'Regnskab 2025'!AD2</f>
        <v>-352</v>
      </c>
      <c r="D22" s="77">
        <f>'Regnskab 2025'!AE2</f>
        <v>1605.72</v>
      </c>
      <c r="E22" s="7">
        <f t="shared" si="0"/>
        <v>1253.72</v>
      </c>
    </row>
    <row r="23" spans="1:7" ht="21" x14ac:dyDescent="0.25">
      <c r="A23" s="80" t="s">
        <v>28</v>
      </c>
      <c r="B23" s="46">
        <v>0</v>
      </c>
      <c r="C23" s="75"/>
      <c r="D23" s="77"/>
      <c r="E23" s="7">
        <f t="shared" si="0"/>
        <v>0</v>
      </c>
    </row>
    <row r="24" spans="1:7" ht="21" x14ac:dyDescent="0.25">
      <c r="A24" s="80" t="s">
        <v>18</v>
      </c>
      <c r="B24" s="46">
        <v>-5348</v>
      </c>
      <c r="C24" s="75">
        <f>'Regnskab 2025'!L2</f>
        <v>-3893.49</v>
      </c>
      <c r="D24" s="77"/>
      <c r="E24" s="7">
        <f t="shared" si="0"/>
        <v>-3893.49</v>
      </c>
    </row>
    <row r="25" spans="1:7" ht="21" x14ac:dyDescent="0.25">
      <c r="A25" s="80" t="s">
        <v>38</v>
      </c>
      <c r="B25" s="46">
        <v>704</v>
      </c>
      <c r="C25" s="75"/>
      <c r="D25" s="77">
        <f>'Regnskab 2025'!AA2</f>
        <v>50.62</v>
      </c>
      <c r="E25" s="7">
        <f t="shared" si="0"/>
        <v>50.62</v>
      </c>
    </row>
    <row r="26" spans="1:7" ht="21" x14ac:dyDescent="0.25">
      <c r="A26" s="80" t="s">
        <v>32</v>
      </c>
      <c r="B26" s="46">
        <v>7148</v>
      </c>
      <c r="C26" s="75">
        <f>'Regnskab 2025'!V2</f>
        <v>-4651.92</v>
      </c>
      <c r="D26" s="77">
        <f>'Regnskab 2025'!W2</f>
        <v>8139.1</v>
      </c>
      <c r="E26" s="7">
        <f t="shared" si="0"/>
        <v>3487.1800000000003</v>
      </c>
    </row>
    <row r="27" spans="1:7" ht="21" x14ac:dyDescent="0.25">
      <c r="A27" s="80" t="s">
        <v>25</v>
      </c>
      <c r="B27" s="46">
        <v>0</v>
      </c>
      <c r="C27" s="75"/>
      <c r="D27" s="77"/>
      <c r="E27" s="7">
        <f t="shared" si="0"/>
        <v>0</v>
      </c>
    </row>
    <row r="28" spans="1:7" ht="21" x14ac:dyDescent="0.25">
      <c r="A28" s="80" t="s">
        <v>33</v>
      </c>
      <c r="B28" s="46">
        <v>0</v>
      </c>
      <c r="C28" s="75"/>
      <c r="D28" s="77"/>
      <c r="E28" s="7">
        <f t="shared" si="0"/>
        <v>0</v>
      </c>
    </row>
    <row r="29" spans="1:7" ht="21" x14ac:dyDescent="0.25">
      <c r="A29" s="80" t="s">
        <v>26</v>
      </c>
      <c r="B29" s="46">
        <v>-6007</v>
      </c>
      <c r="C29" s="75">
        <f>'Regnskab 2025'!Y2</f>
        <v>-17910.650000000001</v>
      </c>
      <c r="D29" s="77">
        <f>'Regnskab 2025'!Z2</f>
        <v>17910.64</v>
      </c>
      <c r="E29" s="7">
        <f t="shared" si="0"/>
        <v>-1.0000000002037268E-2</v>
      </c>
    </row>
    <row r="30" spans="1:7" ht="21" x14ac:dyDescent="0.25">
      <c r="A30" s="80" t="s">
        <v>90</v>
      </c>
      <c r="B30" s="46"/>
      <c r="C30" s="75">
        <f>'Regnskab 2025'!R2</f>
        <v>-2398.1999999999998</v>
      </c>
      <c r="D30" s="77"/>
      <c r="E30" s="7">
        <f t="shared" si="0"/>
        <v>-2398.1999999999998</v>
      </c>
    </row>
    <row r="31" spans="1:7" ht="21" x14ac:dyDescent="0.25">
      <c r="A31" s="80" t="s">
        <v>163</v>
      </c>
      <c r="B31" s="46"/>
      <c r="C31" s="75">
        <f>'Regnskab 2025'!P2</f>
        <v>-2225</v>
      </c>
      <c r="D31" s="77"/>
      <c r="E31" s="7">
        <f t="shared" si="0"/>
        <v>-2225</v>
      </c>
    </row>
    <row r="32" spans="1:7" ht="21" x14ac:dyDescent="0.25">
      <c r="A32" s="80" t="s">
        <v>29</v>
      </c>
      <c r="B32" s="46">
        <v>2738</v>
      </c>
      <c r="C32" s="75"/>
      <c r="D32" s="77">
        <f>'Regnskab 2025'!S2</f>
        <v>2659.89</v>
      </c>
      <c r="E32" s="7">
        <f t="shared" si="0"/>
        <v>2659.89</v>
      </c>
      <c r="G32" s="38"/>
    </row>
    <row r="33" spans="1:10" ht="21" x14ac:dyDescent="0.25">
      <c r="A33" s="80" t="s">
        <v>39</v>
      </c>
      <c r="B33" s="46">
        <v>1060</v>
      </c>
      <c r="C33" s="75">
        <f>'Regnskab 2025'!Q2</f>
        <v>-1480.01</v>
      </c>
      <c r="D33" s="77"/>
      <c r="E33" s="7">
        <f t="shared" si="0"/>
        <v>-1480.01</v>
      </c>
      <c r="G33" s="38"/>
    </row>
    <row r="34" spans="1:10" ht="21" x14ac:dyDescent="0.25">
      <c r="A34" s="80" t="s">
        <v>53</v>
      </c>
      <c r="B34" s="46">
        <v>3</v>
      </c>
      <c r="C34" s="75"/>
      <c r="D34" s="77"/>
      <c r="E34" s="7">
        <f t="shared" si="0"/>
        <v>0</v>
      </c>
      <c r="G34" s="38"/>
    </row>
    <row r="35" spans="1:10" ht="21" x14ac:dyDescent="0.25">
      <c r="A35" s="80" t="s">
        <v>68</v>
      </c>
      <c r="B35" s="46">
        <v>-9520</v>
      </c>
      <c r="C35" s="75">
        <f>'Regnskab 2025'!I2</f>
        <v>-5191.5</v>
      </c>
      <c r="D35" s="77"/>
      <c r="E35" s="7">
        <f t="shared" si="0"/>
        <v>-5191.5</v>
      </c>
      <c r="G35" s="38"/>
      <c r="I35" s="79"/>
    </row>
    <row r="36" spans="1:10" ht="21" x14ac:dyDescent="0.25">
      <c r="A36" s="80" t="s">
        <v>71</v>
      </c>
      <c r="B36" s="46">
        <v>10197.65</v>
      </c>
      <c r="C36" s="75"/>
      <c r="D36" s="77"/>
      <c r="E36" s="7">
        <f>29472.54-10197.65</f>
        <v>19274.89</v>
      </c>
    </row>
    <row r="37" spans="1:10" ht="21" x14ac:dyDescent="0.25">
      <c r="A37" s="81" t="s">
        <v>64</v>
      </c>
      <c r="B37" s="47">
        <f>-1687.5-139</f>
        <v>-1826.5</v>
      </c>
      <c r="C37" s="76">
        <f>'Regnskab 2025'!T2</f>
        <v>-785.8</v>
      </c>
      <c r="D37" s="78"/>
      <c r="E37" s="7">
        <f>C37+D37</f>
        <v>-785.8</v>
      </c>
      <c r="I37" s="79"/>
    </row>
    <row r="38" spans="1:10" ht="21" x14ac:dyDescent="0.25">
      <c r="A38" s="82" t="s">
        <v>66</v>
      </c>
      <c r="B38" s="47">
        <v>-2471</v>
      </c>
      <c r="C38" s="76"/>
      <c r="D38" s="78"/>
      <c r="E38" s="7">
        <f t="shared" si="0"/>
        <v>0</v>
      </c>
    </row>
    <row r="39" spans="1:10" ht="21" x14ac:dyDescent="0.25">
      <c r="A39" s="39" t="s">
        <v>65</v>
      </c>
      <c r="B39" s="47">
        <f>21.32+79.66</f>
        <v>100.97999999999999</v>
      </c>
      <c r="C39" s="76"/>
      <c r="D39" s="78"/>
      <c r="E39" s="7">
        <f>2848.29-52848.29</f>
        <v>-50000</v>
      </c>
      <c r="G39" s="27"/>
      <c r="H39" s="27"/>
      <c r="J39" s="35"/>
    </row>
    <row r="40" spans="1:10" ht="21" x14ac:dyDescent="0.25">
      <c r="A40" s="69" t="s">
        <v>63</v>
      </c>
      <c r="B40" s="47">
        <f>12.39+43.97</f>
        <v>56.36</v>
      </c>
      <c r="C40" s="76"/>
      <c r="D40" s="78"/>
      <c r="E40" s="7">
        <v>0</v>
      </c>
      <c r="G40" s="36"/>
    </row>
    <row r="41" spans="1:10" ht="21" x14ac:dyDescent="0.25">
      <c r="A41" s="70" t="s">
        <v>45</v>
      </c>
      <c r="B41" s="71">
        <f>SUM(B5:B40)</f>
        <v>27087.49</v>
      </c>
      <c r="C41" s="71"/>
      <c r="D41" s="71"/>
      <c r="E41" s="71">
        <f>SUM(E5:E40)</f>
        <v>-43115.689999999995</v>
      </c>
      <c r="G41" s="36"/>
    </row>
    <row r="42" spans="1:10" ht="21" x14ac:dyDescent="0.25">
      <c r="A42" s="8"/>
      <c r="B42" s="8"/>
      <c r="C42" s="8"/>
      <c r="D42" s="8"/>
      <c r="E42" s="8"/>
    </row>
    <row r="43" spans="1:10" ht="15" customHeight="1" x14ac:dyDescent="0.25">
      <c r="A43" s="40" t="s">
        <v>79</v>
      </c>
      <c r="B43" s="40"/>
      <c r="C43" s="40"/>
      <c r="D43" s="40"/>
      <c r="E43" s="72"/>
    </row>
    <row r="44" spans="1:10" ht="15" customHeight="1" x14ac:dyDescent="0.25">
      <c r="A44" s="40"/>
      <c r="B44" s="40"/>
      <c r="C44" s="40"/>
      <c r="D44" s="40"/>
      <c r="E44" s="72"/>
    </row>
    <row r="45" spans="1:10" ht="21" x14ac:dyDescent="0.25">
      <c r="A45" s="9" t="s">
        <v>8</v>
      </c>
      <c r="B45" s="10">
        <v>45657</v>
      </c>
      <c r="C45" s="10"/>
      <c r="D45" s="10"/>
      <c r="E45" s="41">
        <v>46022</v>
      </c>
      <c r="J45" s="38"/>
    </row>
    <row r="46" spans="1:10" ht="21" x14ac:dyDescent="0.25">
      <c r="A46" s="11" t="s">
        <v>40</v>
      </c>
      <c r="B46" s="46">
        <f>1903+3700</f>
        <v>5603</v>
      </c>
      <c r="C46" s="46"/>
      <c r="D46" s="46"/>
      <c r="E46" s="7">
        <f>5154+8700</f>
        <v>13854</v>
      </c>
      <c r="H46" s="38"/>
    </row>
    <row r="47" spans="1:10" ht="21" x14ac:dyDescent="0.25">
      <c r="A47" s="11" t="s">
        <v>41</v>
      </c>
      <c r="B47" s="46">
        <v>118171.65</v>
      </c>
      <c r="C47" s="46"/>
      <c r="D47" s="46"/>
      <c r="E47" s="7">
        <v>97530.07</v>
      </c>
    </row>
    <row r="48" spans="1:10" ht="21" x14ac:dyDescent="0.25">
      <c r="A48" s="11" t="s">
        <v>9</v>
      </c>
      <c r="B48" s="46">
        <v>52848.29</v>
      </c>
      <c r="C48" s="46"/>
      <c r="D48" s="46"/>
      <c r="E48" s="7">
        <v>2848.29</v>
      </c>
      <c r="G48" s="38"/>
    </row>
    <row r="49" spans="1:9" ht="21" x14ac:dyDescent="0.25">
      <c r="A49" s="11" t="s">
        <v>17</v>
      </c>
      <c r="B49" s="46">
        <v>28894.720000000001</v>
      </c>
      <c r="C49" s="46"/>
      <c r="D49" s="46"/>
      <c r="E49" s="7">
        <v>28894.720000000001</v>
      </c>
      <c r="H49" s="38"/>
    </row>
    <row r="50" spans="1:9" ht="21" x14ac:dyDescent="0.25">
      <c r="A50" s="11" t="s">
        <v>73</v>
      </c>
      <c r="B50" s="46">
        <v>10197.65</v>
      </c>
      <c r="C50" s="46"/>
      <c r="D50" s="46"/>
      <c r="E50" s="7">
        <v>29472.54</v>
      </c>
    </row>
    <row r="51" spans="1:9" ht="21" x14ac:dyDescent="0.25">
      <c r="A51" s="11"/>
      <c r="B51" s="46"/>
      <c r="C51" s="46"/>
      <c r="D51" s="46"/>
      <c r="E51" s="7"/>
    </row>
    <row r="52" spans="1:9" ht="21" x14ac:dyDescent="0.25">
      <c r="A52" s="12" t="s">
        <v>10</v>
      </c>
      <c r="B52" s="13">
        <f>SUM(B46:B50)</f>
        <v>215715.31</v>
      </c>
      <c r="C52" s="13"/>
      <c r="D52" s="13"/>
      <c r="E52" s="42">
        <f>SUM(E46:E50)</f>
        <v>172599.62000000002</v>
      </c>
      <c r="H52" s="38"/>
      <c r="I52" s="38"/>
    </row>
    <row r="53" spans="1:9" ht="21" x14ac:dyDescent="0.25">
      <c r="A53" s="11"/>
      <c r="B53" s="7"/>
      <c r="C53" s="7"/>
      <c r="D53" s="7"/>
      <c r="E53" s="14"/>
    </row>
    <row r="54" spans="1:9" ht="21" x14ac:dyDescent="0.25">
      <c r="A54" s="9" t="s">
        <v>11</v>
      </c>
      <c r="B54" s="15"/>
      <c r="C54" s="15"/>
      <c r="D54" s="15"/>
      <c r="E54" s="43"/>
    </row>
    <row r="55" spans="1:9" ht="21" x14ac:dyDescent="0.25">
      <c r="A55" s="11" t="s">
        <v>161</v>
      </c>
      <c r="B55" s="46">
        <v>188627</v>
      </c>
      <c r="C55" s="46"/>
      <c r="D55" s="46"/>
      <c r="E55" s="7">
        <f>B52</f>
        <v>215715.31</v>
      </c>
    </row>
    <row r="56" spans="1:9" ht="21" x14ac:dyDescent="0.25">
      <c r="A56" s="11" t="s">
        <v>7</v>
      </c>
      <c r="B56" s="46">
        <v>27088</v>
      </c>
      <c r="C56" s="46"/>
      <c r="D56" s="46"/>
      <c r="E56" s="7">
        <f>E41</f>
        <v>-43115.689999999995</v>
      </c>
    </row>
    <row r="57" spans="1:9" ht="21" x14ac:dyDescent="0.25">
      <c r="A57" s="11"/>
      <c r="B57" s="7"/>
      <c r="C57" s="7"/>
      <c r="D57" s="7"/>
      <c r="E57" s="7"/>
    </row>
    <row r="58" spans="1:9" ht="21" x14ac:dyDescent="0.25">
      <c r="A58" s="12" t="s">
        <v>24</v>
      </c>
      <c r="B58" s="13">
        <f>B55+B56</f>
        <v>215715</v>
      </c>
      <c r="C58" s="13"/>
      <c r="D58" s="13"/>
      <c r="E58" s="42">
        <f>E55+E56</f>
        <v>172599.62</v>
      </c>
    </row>
    <row r="59" spans="1:9" ht="21" x14ac:dyDescent="0.25">
      <c r="A59" s="11"/>
      <c r="B59" s="7"/>
      <c r="C59" s="7"/>
      <c r="D59" s="7"/>
      <c r="E59" s="14"/>
    </row>
    <row r="60" spans="1:9" ht="21" x14ac:dyDescent="0.25">
      <c r="A60" s="11" t="s">
        <v>12</v>
      </c>
      <c r="B60" s="7"/>
      <c r="C60" s="7"/>
      <c r="D60" s="7"/>
      <c r="E60" s="14"/>
    </row>
    <row r="61" spans="1:9" ht="21" x14ac:dyDescent="0.25">
      <c r="A61" s="12" t="s">
        <v>13</v>
      </c>
      <c r="B61" s="16">
        <f>B58</f>
        <v>215715</v>
      </c>
      <c r="C61" s="16"/>
      <c r="D61" s="16"/>
      <c r="E61" s="44">
        <f>E58+E60</f>
        <v>172599.62</v>
      </c>
    </row>
    <row r="62" spans="1:9" ht="21" x14ac:dyDescent="0.25">
      <c r="A62" s="17"/>
      <c r="B62" s="18"/>
      <c r="C62" s="18"/>
      <c r="D62" s="18"/>
      <c r="E62" s="18"/>
    </row>
    <row r="63" spans="1:9" ht="21" x14ac:dyDescent="0.25">
      <c r="A63" s="19" t="s">
        <v>44</v>
      </c>
      <c r="B63" s="20">
        <f>B61-B52</f>
        <v>-0.30999999999767169</v>
      </c>
      <c r="C63" s="20"/>
      <c r="D63" s="20"/>
      <c r="E63" s="45">
        <f>E61-E52</f>
        <v>0</v>
      </c>
    </row>
    <row r="64" spans="1:9" ht="21" x14ac:dyDescent="0.25">
      <c r="A64" s="8"/>
      <c r="B64" s="8"/>
      <c r="C64" s="8"/>
      <c r="D64" s="8"/>
      <c r="E64" s="21"/>
    </row>
    <row r="65" spans="1:8" ht="21" x14ac:dyDescent="0.25">
      <c r="A65" s="8" t="s">
        <v>165</v>
      </c>
      <c r="B65" s="8"/>
      <c r="C65" s="8"/>
      <c r="D65" s="8"/>
      <c r="E65" s="22"/>
    </row>
    <row r="66" spans="1:8" ht="21" x14ac:dyDescent="0.25">
      <c r="A66" s="8"/>
      <c r="B66" s="8"/>
      <c r="C66" s="8"/>
      <c r="D66" s="8"/>
      <c r="E66" s="22"/>
    </row>
    <row r="67" spans="1:8" ht="21" x14ac:dyDescent="0.25">
      <c r="A67" s="8" t="s">
        <v>167</v>
      </c>
      <c r="B67" s="8"/>
      <c r="C67" s="8"/>
      <c r="D67" s="8" t="s">
        <v>43</v>
      </c>
      <c r="E67" s="8"/>
    </row>
    <row r="68" spans="1:8" ht="21" x14ac:dyDescent="0.25">
      <c r="A68" s="8"/>
      <c r="B68" s="8"/>
      <c r="C68" s="8"/>
      <c r="D68" s="8"/>
      <c r="E68" s="8"/>
    </row>
    <row r="69" spans="1:8" ht="21" x14ac:dyDescent="0.25">
      <c r="A69" s="8"/>
      <c r="B69" s="8"/>
      <c r="C69" s="8"/>
      <c r="D69" s="8"/>
      <c r="E69" s="8"/>
    </row>
    <row r="70" spans="1:8" ht="21" x14ac:dyDescent="0.25">
      <c r="A70" s="8" t="s">
        <v>19</v>
      </c>
      <c r="B70" s="8"/>
      <c r="C70" s="8"/>
      <c r="D70" s="8"/>
      <c r="E70" s="8"/>
    </row>
    <row r="71" spans="1:8" ht="21" x14ac:dyDescent="0.25">
      <c r="A71" s="8"/>
      <c r="B71" s="8"/>
      <c r="C71" s="8"/>
      <c r="D71" s="8"/>
      <c r="E71" s="8"/>
    </row>
    <row r="72" spans="1:8" ht="21" x14ac:dyDescent="0.25">
      <c r="A72" s="8" t="s">
        <v>42</v>
      </c>
      <c r="B72" s="8"/>
      <c r="C72" s="8"/>
      <c r="D72" s="8" t="s">
        <v>136</v>
      </c>
      <c r="E72" s="8"/>
    </row>
    <row r="73" spans="1:8" ht="21" x14ac:dyDescent="0.25">
      <c r="A73" s="8"/>
      <c r="B73" s="8"/>
      <c r="C73" s="8"/>
      <c r="D73" s="8"/>
      <c r="E73" s="8"/>
    </row>
    <row r="74" spans="1:8" ht="21" x14ac:dyDescent="0.25">
      <c r="A74" s="8"/>
      <c r="B74" s="8"/>
      <c r="C74" s="8"/>
      <c r="D74" s="8"/>
      <c r="E74" s="8"/>
    </row>
    <row r="75" spans="1:8" ht="21" x14ac:dyDescent="0.25">
      <c r="A75" s="8" t="s">
        <v>20</v>
      </c>
      <c r="B75" s="8"/>
      <c r="C75" s="8"/>
      <c r="D75" s="8"/>
      <c r="E75" s="8"/>
      <c r="H75" t="s">
        <v>67</v>
      </c>
    </row>
    <row r="76" spans="1:8" ht="21" x14ac:dyDescent="0.25">
      <c r="A76" s="8"/>
      <c r="B76" s="8"/>
      <c r="C76" s="8"/>
      <c r="D76" s="8"/>
      <c r="E76" s="8"/>
    </row>
    <row r="77" spans="1:8" ht="21" x14ac:dyDescent="0.25">
      <c r="A77" s="8" t="s">
        <v>164</v>
      </c>
      <c r="B77" s="8"/>
      <c r="C77" s="8"/>
      <c r="D77" s="8"/>
      <c r="E77" s="8"/>
    </row>
    <row r="78" spans="1:8" ht="21" x14ac:dyDescent="0.25">
      <c r="A78" s="23"/>
      <c r="B78" s="23"/>
      <c r="C78" s="23"/>
      <c r="D78" s="23"/>
      <c r="E78" s="23"/>
    </row>
  </sheetData>
  <mergeCells count="2">
    <mergeCell ref="A1:E2"/>
    <mergeCell ref="C3:E3"/>
  </mergeCells>
  <pageMargins left="0.7" right="0.7" top="0.75" bottom="0.75" header="0.3" footer="0.3"/>
  <pageSetup paperSize="9" scale="41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 2025</vt:lpstr>
      <vt:lpstr>Resultat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Thorkild Pedersen</dc:creator>
  <cp:lastModifiedBy>Louise Esholm Jensen</cp:lastModifiedBy>
  <cp:lastPrinted>2026-01-01T12:47:14Z</cp:lastPrinted>
  <dcterms:created xsi:type="dcterms:W3CDTF">2016-07-17T09:09:19Z</dcterms:created>
  <dcterms:modified xsi:type="dcterms:W3CDTF">2026-01-04T14:57:56Z</dcterms:modified>
</cp:coreProperties>
</file>